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G:\MsÚ 2020\práca z domu\21_12_2020\Klientské centrum\VO\podklady 21_12_2020\výkaz výmer\"/>
    </mc:Choice>
  </mc:AlternateContent>
  <xr:revisionPtr revIDLastSave="0" documentId="13_ncr:1_{188CB2F2-5614-471D-A847-49C32B699A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Klientské centrum" sheetId="2" r:id="rId2"/>
    <sheet name="02 - Vestibul" sheetId="3" r:id="rId3"/>
  </sheets>
  <definedNames>
    <definedName name="_xlnm._FilterDatabase" localSheetId="1" hidden="1">'01 - Klientské centrum'!$C$130:$K$204</definedName>
    <definedName name="_xlnm._FilterDatabase" localSheetId="2" hidden="1">'02 - Vestibul'!$C$126:$K$188</definedName>
    <definedName name="_xlnm.Print_Titles" localSheetId="1">'01 - Klientské centrum'!$130:$130</definedName>
    <definedName name="_xlnm.Print_Titles" localSheetId="2">'02 - Vestibul'!$126:$126</definedName>
    <definedName name="_xlnm.Print_Titles" localSheetId="0">'Rekapitulácia stavby'!$92:$92</definedName>
    <definedName name="_xlnm.Print_Area" localSheetId="1">'01 - Klientské centrum'!$C$4:$J$39,'01 - Klientské centrum'!$C$50:$J$76,'01 - Klientské centrum'!$C$82:$J$112,'01 - Klientské centrum'!$C$118:$K$204</definedName>
    <definedName name="_xlnm.Print_Area" localSheetId="2">'02 - Vestibul'!$C$4:$J$39,'02 - Vestibul'!$C$50:$J$76,'02 - Vestibul'!$C$82:$J$108,'02 - Vestibul'!$C$114:$K$188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73" i="3"/>
  <c r="BH173" i="3"/>
  <c r="BG173" i="3"/>
  <c r="BE173" i="3"/>
  <c r="T173" i="3"/>
  <c r="T172" i="3"/>
  <c r="R173" i="3"/>
  <c r="R172" i="3"/>
  <c r="P173" i="3"/>
  <c r="P172" i="3"/>
  <c r="BI171" i="3"/>
  <c r="BH171" i="3"/>
  <c r="BG171" i="3"/>
  <c r="BE171" i="3"/>
  <c r="T171" i="3"/>
  <c r="R171" i="3"/>
  <c r="P171" i="3"/>
  <c r="BI168" i="3"/>
  <c r="BH168" i="3"/>
  <c r="BG168" i="3"/>
  <c r="BE168" i="3"/>
  <c r="T168" i="3"/>
  <c r="R168" i="3"/>
  <c r="P168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T144" i="3"/>
  <c r="R145" i="3"/>
  <c r="R144" i="3"/>
  <c r="P145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J124" i="3"/>
  <c r="F121" i="3"/>
  <c r="E119" i="3"/>
  <c r="J92" i="3"/>
  <c r="F89" i="3"/>
  <c r="E87" i="3"/>
  <c r="J21" i="3"/>
  <c r="E21" i="3"/>
  <c r="J123" i="3" s="1"/>
  <c r="J20" i="3"/>
  <c r="J18" i="3"/>
  <c r="E18" i="3"/>
  <c r="F124" i="3" s="1"/>
  <c r="J17" i="3"/>
  <c r="J15" i="3"/>
  <c r="E15" i="3"/>
  <c r="F123" i="3" s="1"/>
  <c r="J14" i="3"/>
  <c r="E7" i="3"/>
  <c r="E117" i="3" s="1"/>
  <c r="J37" i="2"/>
  <c r="J36" i="2"/>
  <c r="AY95" i="1" s="1"/>
  <c r="J35" i="2"/>
  <c r="AX95" i="1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T199" i="2"/>
  <c r="R200" i="2"/>
  <c r="R199" i="2" s="1"/>
  <c r="P200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T136" i="2"/>
  <c r="R137" i="2"/>
  <c r="R136" i="2" s="1"/>
  <c r="P137" i="2"/>
  <c r="P136" i="2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8" i="2"/>
  <c r="F125" i="2"/>
  <c r="E123" i="2"/>
  <c r="J92" i="2"/>
  <c r="F89" i="2"/>
  <c r="E87" i="2"/>
  <c r="J21" i="2"/>
  <c r="E21" i="2"/>
  <c r="J91" i="2" s="1"/>
  <c r="J20" i="2"/>
  <c r="J18" i="2"/>
  <c r="E18" i="2"/>
  <c r="F92" i="2" s="1"/>
  <c r="J17" i="2"/>
  <c r="J15" i="2"/>
  <c r="E15" i="2"/>
  <c r="F127" i="2" s="1"/>
  <c r="J14" i="2"/>
  <c r="E7" i="2"/>
  <c r="E121" i="2" s="1"/>
  <c r="L90" i="1"/>
  <c r="AM90" i="1"/>
  <c r="AM89" i="1"/>
  <c r="L89" i="1"/>
  <c r="L87" i="1"/>
  <c r="L85" i="1"/>
  <c r="L84" i="1"/>
  <c r="BK179" i="2"/>
  <c r="BK178" i="2"/>
  <c r="BK176" i="2"/>
  <c r="BK174" i="2"/>
  <c r="BK170" i="2"/>
  <c r="BK169" i="2"/>
  <c r="BK167" i="2"/>
  <c r="BK166" i="2"/>
  <c r="BK164" i="2"/>
  <c r="BK152" i="2"/>
  <c r="BK142" i="2"/>
  <c r="BK135" i="2"/>
  <c r="BK203" i="2"/>
  <c r="BK200" i="2"/>
  <c r="BK180" i="2"/>
  <c r="BK159" i="2"/>
  <c r="BK158" i="2"/>
  <c r="BK156" i="2"/>
  <c r="BK153" i="2"/>
  <c r="BK145" i="2"/>
  <c r="BK144" i="2"/>
  <c r="BK140" i="2"/>
  <c r="BK137" i="2"/>
  <c r="BK134" i="2"/>
  <c r="BK188" i="3"/>
  <c r="BK187" i="3"/>
  <c r="BK185" i="3"/>
  <c r="BK184" i="3"/>
  <c r="BK183" i="3"/>
  <c r="BK182" i="3"/>
  <c r="BK173" i="3"/>
  <c r="BK171" i="3"/>
  <c r="BK168" i="3"/>
  <c r="BK165" i="3"/>
  <c r="BK163" i="3"/>
  <c r="BK161" i="3"/>
  <c r="BK159" i="3"/>
  <c r="BK158" i="3"/>
  <c r="BK157" i="3"/>
  <c r="BK155" i="3"/>
  <c r="BK154" i="3"/>
  <c r="BK153" i="3"/>
  <c r="BK152" i="3"/>
  <c r="BK151" i="3"/>
  <c r="BK149" i="3"/>
  <c r="BK148" i="3"/>
  <c r="BK147" i="3"/>
  <c r="BK145" i="3"/>
  <c r="BK204" i="2"/>
  <c r="BK198" i="2"/>
  <c r="BK197" i="2"/>
  <c r="BK196" i="2"/>
  <c r="BK194" i="2"/>
  <c r="BK186" i="2"/>
  <c r="BK184" i="2"/>
  <c r="BK183" i="2"/>
  <c r="BK182" i="2"/>
  <c r="BK181" i="2"/>
  <c r="BK177" i="2"/>
  <c r="BK172" i="2"/>
  <c r="BK168" i="2"/>
  <c r="BK161" i="2"/>
  <c r="BK149" i="2"/>
  <c r="BK146" i="2"/>
  <c r="AS94" i="1"/>
  <c r="BK143" i="3"/>
  <c r="BK141" i="3"/>
  <c r="BK139" i="3"/>
  <c r="BK136" i="3"/>
  <c r="BK133" i="3"/>
  <c r="BK132" i="3"/>
  <c r="BK130" i="3"/>
  <c r="BK193" i="2"/>
  <c r="BK192" i="2"/>
  <c r="BK191" i="2"/>
  <c r="BK188" i="2"/>
  <c r="BK185" i="2"/>
  <c r="P133" i="2" l="1"/>
  <c r="P132" i="2" s="1"/>
  <c r="BK143" i="2"/>
  <c r="J102" i="2" s="1"/>
  <c r="P143" i="2"/>
  <c r="BK165" i="2"/>
  <c r="J105" i="2" s="1"/>
  <c r="T165" i="2"/>
  <c r="T157" i="2" s="1"/>
  <c r="T155" i="2" s="1"/>
  <c r="P171" i="2"/>
  <c r="R171" i="2"/>
  <c r="P175" i="2"/>
  <c r="T175" i="2"/>
  <c r="R187" i="2"/>
  <c r="BK195" i="2"/>
  <c r="J109" i="2" s="1"/>
  <c r="R195" i="2"/>
  <c r="BK202" i="2"/>
  <c r="J111" i="2" s="1"/>
  <c r="R160" i="3"/>
  <c r="BK186" i="3"/>
  <c r="J107" i="3" s="1"/>
  <c r="BK133" i="2"/>
  <c r="J98" i="2" s="1"/>
  <c r="R133" i="2"/>
  <c r="R132" i="2" s="1"/>
  <c r="P139" i="2"/>
  <c r="T139" i="2"/>
  <c r="T143" i="2"/>
  <c r="R165" i="2"/>
  <c r="R157" i="2" s="1"/>
  <c r="R155" i="2" s="1"/>
  <c r="BK171" i="2"/>
  <c r="J106" i="2" s="1"/>
  <c r="BK175" i="2"/>
  <c r="J107" i="2" s="1"/>
  <c r="R175" i="2"/>
  <c r="BK187" i="2"/>
  <c r="J108" i="2" s="1"/>
  <c r="P187" i="2"/>
  <c r="T187" i="2"/>
  <c r="P195" i="2"/>
  <c r="T195" i="2"/>
  <c r="P202" i="2"/>
  <c r="R202" i="2"/>
  <c r="T202" i="2"/>
  <c r="BK129" i="3"/>
  <c r="J98" i="3"/>
  <c r="P129" i="3"/>
  <c r="P128" i="3" s="1"/>
  <c r="R129" i="3"/>
  <c r="R128" i="3" s="1"/>
  <c r="T129" i="3"/>
  <c r="T128" i="3"/>
  <c r="BK135" i="3"/>
  <c r="J100" i="3" s="1"/>
  <c r="P135" i="3"/>
  <c r="R135" i="3"/>
  <c r="T135" i="3"/>
  <c r="BK146" i="3"/>
  <c r="J102" i="3" s="1"/>
  <c r="P146" i="3"/>
  <c r="R146" i="3"/>
  <c r="T146" i="3"/>
  <c r="BK156" i="3"/>
  <c r="J103" i="3" s="1"/>
  <c r="P156" i="3"/>
  <c r="R156" i="3"/>
  <c r="T156" i="3"/>
  <c r="BK160" i="3"/>
  <c r="J104" i="3" s="1"/>
  <c r="P186" i="3"/>
  <c r="T160" i="3"/>
  <c r="BK181" i="3"/>
  <c r="J106" i="3" s="1"/>
  <c r="P181" i="3"/>
  <c r="R181" i="3"/>
  <c r="T181" i="3"/>
  <c r="R186" i="3"/>
  <c r="T133" i="2"/>
  <c r="T132" i="2" s="1"/>
  <c r="BK139" i="2"/>
  <c r="J101" i="2" s="1"/>
  <c r="R139" i="2"/>
  <c r="R143" i="2"/>
  <c r="P165" i="2"/>
  <c r="P157" i="2" s="1"/>
  <c r="P155" i="2" s="1"/>
  <c r="T171" i="2"/>
  <c r="P160" i="3"/>
  <c r="T186" i="3"/>
  <c r="BF185" i="2"/>
  <c r="BF186" i="2"/>
  <c r="BF193" i="2"/>
  <c r="BF197" i="2"/>
  <c r="BK136" i="2"/>
  <c r="J99" i="2"/>
  <c r="BK199" i="2"/>
  <c r="J110" i="2" s="1"/>
  <c r="E85" i="3"/>
  <c r="F91" i="3"/>
  <c r="J91" i="3"/>
  <c r="F92" i="3"/>
  <c r="BF130" i="3"/>
  <c r="BF132" i="3"/>
  <c r="BF133" i="3"/>
  <c r="BF136" i="3"/>
  <c r="BF184" i="3"/>
  <c r="BF185" i="3"/>
  <c r="BF188" i="3"/>
  <c r="E85" i="2"/>
  <c r="J127" i="2"/>
  <c r="BF135" i="2"/>
  <c r="BF140" i="2"/>
  <c r="BF142" i="2"/>
  <c r="BF153" i="2"/>
  <c r="BF156" i="2"/>
  <c r="BF158" i="2"/>
  <c r="BF161" i="2"/>
  <c r="BF167" i="2"/>
  <c r="BF168" i="2"/>
  <c r="BF172" i="2"/>
  <c r="BF177" i="2"/>
  <c r="BF178" i="2"/>
  <c r="BF181" i="2"/>
  <c r="BF182" i="2"/>
  <c r="BF184" i="2"/>
  <c r="BF188" i="2"/>
  <c r="BF191" i="2"/>
  <c r="BF192" i="2"/>
  <c r="BF194" i="2"/>
  <c r="BF196" i="2"/>
  <c r="BF198" i="2"/>
  <c r="BF203" i="2"/>
  <c r="BF204" i="2"/>
  <c r="BF139" i="3"/>
  <c r="BF141" i="3"/>
  <c r="BF143" i="3"/>
  <c r="BF145" i="3"/>
  <c r="BF147" i="3"/>
  <c r="BF148" i="3"/>
  <c r="BF149" i="3"/>
  <c r="BF151" i="3"/>
  <c r="BF152" i="3"/>
  <c r="BF153" i="3"/>
  <c r="BF154" i="3"/>
  <c r="BF155" i="3"/>
  <c r="BF157" i="3"/>
  <c r="BF158" i="3"/>
  <c r="BF159" i="3"/>
  <c r="BF161" i="3"/>
  <c r="BF163" i="3"/>
  <c r="BF165" i="3"/>
  <c r="BF168" i="3"/>
  <c r="BF171" i="3"/>
  <c r="BF173" i="3"/>
  <c r="BF182" i="3"/>
  <c r="BF183" i="3"/>
  <c r="BF187" i="3"/>
  <c r="BK144" i="3"/>
  <c r="J101" i="3" s="1"/>
  <c r="F128" i="2"/>
  <c r="BF134" i="2"/>
  <c r="BF144" i="2"/>
  <c r="BF145" i="2"/>
  <c r="BF159" i="2"/>
  <c r="BF164" i="2"/>
  <c r="BF170" i="2"/>
  <c r="BF174" i="2"/>
  <c r="BF179" i="2"/>
  <c r="BF180" i="2"/>
  <c r="BF183" i="2"/>
  <c r="BF200" i="2"/>
  <c r="BK172" i="3"/>
  <c r="J105" i="3" s="1"/>
  <c r="F91" i="2"/>
  <c r="BF137" i="2"/>
  <c r="BF146" i="2"/>
  <c r="BF149" i="2"/>
  <c r="BF152" i="2"/>
  <c r="BF166" i="2"/>
  <c r="BF169" i="2"/>
  <c r="BF176" i="2"/>
  <c r="F33" i="2"/>
  <c r="AZ95" i="1" s="1"/>
  <c r="J33" i="2"/>
  <c r="AV95" i="1" s="1"/>
  <c r="F35" i="2"/>
  <c r="BB95" i="1" s="1"/>
  <c r="F36" i="2"/>
  <c r="BC95" i="1" s="1"/>
  <c r="F37" i="2"/>
  <c r="BD95" i="1" s="1"/>
  <c r="F33" i="3"/>
  <c r="AZ96" i="1" s="1"/>
  <c r="J33" i="3"/>
  <c r="AV96" i="1" s="1"/>
  <c r="F35" i="3"/>
  <c r="BB96" i="1" s="1"/>
  <c r="F36" i="3"/>
  <c r="BC96" i="1" s="1"/>
  <c r="F37" i="3"/>
  <c r="BD96" i="1" s="1"/>
  <c r="BK157" i="2" l="1"/>
  <c r="T134" i="3"/>
  <c r="T127" i="3" s="1"/>
  <c r="R134" i="3"/>
  <c r="R127" i="3" s="1"/>
  <c r="P134" i="3"/>
  <c r="P127" i="3" s="1"/>
  <c r="AU96" i="1" s="1"/>
  <c r="R138" i="2"/>
  <c r="R131" i="2" s="1"/>
  <c r="T138" i="2"/>
  <c r="T131" i="2" s="1"/>
  <c r="P138" i="2"/>
  <c r="P131" i="2" s="1"/>
  <c r="AU95" i="1" s="1"/>
  <c r="BK132" i="2"/>
  <c r="J97" i="2" s="1"/>
  <c r="BK128" i="3"/>
  <c r="J97" i="3" s="1"/>
  <c r="BK134" i="3"/>
  <c r="J99" i="3" s="1"/>
  <c r="AZ94" i="1"/>
  <c r="W29" i="1" s="1"/>
  <c r="J34" i="2"/>
  <c r="AW95" i="1" s="1"/>
  <c r="AT95" i="1" s="1"/>
  <c r="BC94" i="1"/>
  <c r="W32" i="1" s="1"/>
  <c r="BB94" i="1"/>
  <c r="AX94" i="1" s="1"/>
  <c r="F34" i="2"/>
  <c r="BA95" i="1" s="1"/>
  <c r="J34" i="3"/>
  <c r="AW96" i="1" s="1"/>
  <c r="AT96" i="1" s="1"/>
  <c r="BD94" i="1"/>
  <c r="W33" i="1" s="1"/>
  <c r="F34" i="3"/>
  <c r="BA96" i="1" s="1"/>
  <c r="J104" i="2" l="1"/>
  <c r="BK155" i="2"/>
  <c r="BK127" i="3"/>
  <c r="J96" i="3" s="1"/>
  <c r="AU94" i="1"/>
  <c r="AV94" i="1"/>
  <c r="AK29" i="1" s="1"/>
  <c r="AY94" i="1"/>
  <c r="BA94" i="1"/>
  <c r="W30" i="1" s="1"/>
  <c r="W31" i="1"/>
  <c r="J103" i="2" l="1"/>
  <c r="BK138" i="2"/>
  <c r="J30" i="2"/>
  <c r="AG95" i="1" s="1"/>
  <c r="AN95" i="1" s="1"/>
  <c r="AW94" i="1"/>
  <c r="AK30" i="1" s="1"/>
  <c r="J30" i="3"/>
  <c r="AG96" i="1" s="1"/>
  <c r="AN96" i="1" s="1"/>
  <c r="J100" i="2" l="1"/>
  <c r="BK131" i="2"/>
  <c r="J96" i="2" s="1"/>
  <c r="J39" i="3"/>
  <c r="J39" i="2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<sst xmlns="http://schemas.openxmlformats.org/spreadsheetml/2006/main" count="1894" uniqueCount="426">
  <si>
    <t>Export Komplet</t>
  </si>
  <si>
    <t/>
  </si>
  <si>
    <t>2.0</t>
  </si>
  <si>
    <t>False</t>
  </si>
  <si>
    <t>{d781ad0c-9538-46aa-a836-615b8c725ca0}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</si>
  <si>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</si>
  <si>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</si>
  <si>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</si>
  <si>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</si>
  <si>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</si>
  <si>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</si>
  <si>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</si>
  <si>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00001</t>
  </si>
  <si>
    <t>Stavba:</t>
  </si>
  <si>
    <t>Klientske centrum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</si>
  <si>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</si>
  <si>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</si>
  <si>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</si>
  <si>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</si>
  <si>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</si>
  <si>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</si>
  <si>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</si>
  <si>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</si>
  <si>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</si>
  <si>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</si>
  <si>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</si>
  <si>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</si>
  <si>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Ing. arch. Maroš Miko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</si>
  <si>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</si>
  <si>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</si>
  <si>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</si>
  <si>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</si>
  <si>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</si>
  <si>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</si>
  <si>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</si>
  <si>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</si>
  <si>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</si>
  <si>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</si>
  <si>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</si>
  <si>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</si>
  <si>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</si>
  <si>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</si>
  <si>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</si>
  <si>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</si>
  <si>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</si>
  <si>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</si>
  <si>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</si>
  <si>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</si>
  <si>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</si>
  <si>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</si>
  <si>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</si>
  <si>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</si>
  <si>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</si>
  <si>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</si>
  <si>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</si>
  <si>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</si>
  <si>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</si>
  <si>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</si>
  <si>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</si>
  <si>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</si>
  <si>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</si>
  <si>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</si>
  <si>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</si>
  <si>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</si>
  <si>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</si>
  <si>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</si>
  <si>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</si>
  <si>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</si>
  <si>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</si>
  <si>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</si>
  <si>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</si>
  <si>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</si>
  <si>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</si>
  <si>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</si>
  <si>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</si>
  <si>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Klientské centrum</t>
  </si>
  <si>
    <t>STA</t>
  </si>
  <si>
    <t>1</t>
  </si>
  <si>
    <t>{9ba800ac-bfa8-4365-bd69-c7d3cb909c08}</t>
  </si>
  <si>
    <t>02</t>
  </si>
  <si>
    <t>Vestibul</t>
  </si>
  <si>
    <t>{b3ced072-f106-4939-a2c3-6b47ebc2622e}</t>
  </si>
  <si>
    <t>KRYCÍ LIST ROZPOČTU</t>
  </si>
  <si>
    <t>Objekt:</t>
  </si>
  <si>
    <t>01 - Klientské centrum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</si>
  <si>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</si>
  <si>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</si>
  <si>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</si>
  <si>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</si>
  <si>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</si>
  <si>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</si>
  <si>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Ochranné prostriedky</t>
  </si>
  <si>
    <t xml:space="preserve">    3 - Zvislé a kompletné konštrukcie</t>
  </si>
  <si>
    <t>PSV - Práce a dodávky PSV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</si>
  <si>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</si>
  <si>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</si>
  <si>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</si>
  <si>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  776 - Podlahy povlakové</t>
  </si>
  <si>
    <t xml:space="preserve">        713 - Doplnkové konštrukcie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</si>
  <si>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</si>
  <si>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</si>
  <si>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</si>
  <si>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</si>
  <si>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784 - Maľby</t>
  </si>
  <si>
    <t>M - Práce a dodávky M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</si>
  <si>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</si>
  <si>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</si>
  <si>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</si>
  <si>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</si>
  <si>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</si>
  <si>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</si>
  <si>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</si>
  <si>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</si>
  <si>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</si>
  <si>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</si>
  <si>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</si>
  <si>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</si>
  <si>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</si>
  <si>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</si>
  <si>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</si>
  <si>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</si>
  <si>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</si>
  <si>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</si>
  <si>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</si>
  <si>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1774160325</t>
  </si>
  <si>
    <t>súbor</t>
  </si>
  <si>
    <t>-2040633371</t>
  </si>
  <si>
    <t>3</t>
  </si>
  <si>
    <t>Zvislé a kompletné konštrukcie</t>
  </si>
  <si>
    <t>342242021</t>
  </si>
  <si>
    <t>Priečky z tehál pálených POROTHERM na pero a drážku na maltu POROTHERM MM 50 115x500x238 P 8</t>
  </si>
  <si>
    <t>m2</t>
  </si>
  <si>
    <t>1465028078</t>
  </si>
  <si>
    <t>PSV</t>
  </si>
  <si>
    <t>Práce a dodávky PSV</t>
  </si>
  <si>
    <t>6</t>
  </si>
  <si>
    <t>Úpravy povrchov, podlahy, osadenie</t>
  </si>
  <si>
    <t>612411131.S</t>
  </si>
  <si>
    <t xml:space="preserve">Cementový postrek vnútorných stien nanášaný celoplošne </t>
  </si>
  <si>
    <t>887296463</t>
  </si>
  <si>
    <t>VV</t>
  </si>
  <si>
    <t>344,000+31,01</t>
  </si>
  <si>
    <t>5</t>
  </si>
  <si>
    <t>612481119.S</t>
  </si>
  <si>
    <t>Potiahnutie vnútorných stien sklotextílnou mriežkou s celoplošným prilepením</t>
  </si>
  <si>
    <t>-903169680</t>
  </si>
  <si>
    <t>9</t>
  </si>
  <si>
    <t>Ostatné konštrukcie a práce-búranie</t>
  </si>
  <si>
    <t>962031132</t>
  </si>
  <si>
    <t>Búranie priečok alebo vybúranie otvorov prierezovej plochy nad 4 m2 v priečkach, z akýchkoľvek tehál pálených, plných alebo dutých na maltu vápennú alebo vápennocementovú, hr. do 150 mm -0,196 t</t>
  </si>
  <si>
    <t>841900670</t>
  </si>
  <si>
    <t>7</t>
  </si>
  <si>
    <t>978059231</t>
  </si>
  <si>
    <t>Odstránenie keramických obkladov - strojovo</t>
  </si>
  <si>
    <t>-487121755</t>
  </si>
  <si>
    <t>8</t>
  </si>
  <si>
    <t>965081112</t>
  </si>
  <si>
    <t>Odstránenie keramickej dlažby</t>
  </si>
  <si>
    <t>-876893528</t>
  </si>
  <si>
    <t>wc</t>
  </si>
  <si>
    <t>16</t>
  </si>
  <si>
    <t>776511810</t>
  </si>
  <si>
    <t>Odstránenie povlakových podláh z nášľapnej plochy lepených bez podložky -0,0010 t</t>
  </si>
  <si>
    <t>1532031813</t>
  </si>
  <si>
    <t>odstranenie linolea</t>
  </si>
  <si>
    <t>78</t>
  </si>
  <si>
    <t>10</t>
  </si>
  <si>
    <t>965032121</t>
  </si>
  <si>
    <t>Vybúranie  otvorov v murive z tehly  pl do 4 m2 na MC tl do 600 mm</t>
  </si>
  <si>
    <t>-1979338958</t>
  </si>
  <si>
    <t>11</t>
  </si>
  <si>
    <t>979089012</t>
  </si>
  <si>
    <t>Poplatok za skladovanie stavebného odpadu (17) betón, tehly, dlaždice, obkladačky a keramika (17 01) Ostatné (O) (17 01, 02, 03)</t>
  </si>
  <si>
    <t>t</t>
  </si>
  <si>
    <t>1494585088</t>
  </si>
  <si>
    <t>2,94+7,94+0,72+2,067</t>
  </si>
  <si>
    <t>99</t>
  </si>
  <si>
    <t>Presun hmôt HSV</t>
  </si>
  <si>
    <t>12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</si>
  <si>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</si>
  <si>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</si>
  <si>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942717109</t>
  </si>
  <si>
    <t>776</t>
  </si>
  <si>
    <t>Podlahy povlakové</t>
  </si>
  <si>
    <t>13</t>
  </si>
  <si>
    <t>776560010</t>
  </si>
  <si>
    <t>Zhotovenie povlakových podláh z prírodného linolea lepením</t>
  </si>
  <si>
    <t>-2105888081</t>
  </si>
  <si>
    <t>14</t>
  </si>
  <si>
    <t>M</t>
  </si>
  <si>
    <t>284140000600</t>
  </si>
  <si>
    <t>Podlaha linoleum prírodné Veneto XF2, hrúbka 2,0 mm, trieda záťaže 32/41, TARKETT</t>
  </si>
  <si>
    <t>32</t>
  </si>
  <si>
    <t>-2030867898</t>
  </si>
  <si>
    <t>13,42*1,03 'Přepočítané koeficientom množstva</t>
  </si>
  <si>
    <t>15</t>
  </si>
  <si>
    <t>776992127</t>
  </si>
  <si>
    <t>Vyspravenie podkladu nivelačnou stierkou hr. 5 mm</t>
  </si>
  <si>
    <t>2053035089</t>
  </si>
  <si>
    <t>bez vestibulu</t>
  </si>
  <si>
    <t>160-57,23</t>
  </si>
  <si>
    <t>998776101</t>
  </si>
  <si>
    <t>Presun hmôt pre podlahy povlakové v objektoch výšky do 6 m</t>
  </si>
  <si>
    <t>883385625</t>
  </si>
  <si>
    <t>713</t>
  </si>
  <si>
    <t>Doplnkové konštrukcie</t>
  </si>
  <si>
    <t>17</t>
  </si>
  <si>
    <t>713530887</t>
  </si>
  <si>
    <t>Osádzanie inštalačných systémov geberit</t>
  </si>
  <si>
    <t>-739078680</t>
  </si>
  <si>
    <t>18</t>
  </si>
  <si>
    <t>286710036800</t>
  </si>
  <si>
    <t>Inštalačná zostava Geberit so zavesením WC</t>
  </si>
  <si>
    <t>135773884</t>
  </si>
  <si>
    <t>19</t>
  </si>
  <si>
    <t>725219201.S</t>
  </si>
  <si>
    <t>Osadenie a dodávka umývadiel</t>
  </si>
  <si>
    <t>-624569414</t>
  </si>
  <si>
    <t>725119217.S</t>
  </si>
  <si>
    <t>Osadenie a dodávka pisoáru</t>
  </si>
  <si>
    <t>-1749110339</t>
  </si>
  <si>
    <t>21</t>
  </si>
  <si>
    <t>998713101</t>
  </si>
  <si>
    <t xml:space="preserve">Presun hmôt </t>
  </si>
  <si>
    <t>497245170</t>
  </si>
  <si>
    <t>763</t>
  </si>
  <si>
    <t>Konštrukcie - drevostavby</t>
  </si>
  <si>
    <t>22</t>
  </si>
  <si>
    <t>763131211</t>
  </si>
  <si>
    <t xml:space="preserve">SDK podhľad doska 1xA 12,5 bez TI dvojvrstvá </t>
  </si>
  <si>
    <t>-1669739930</t>
  </si>
  <si>
    <t>16,4+17,79+3,45+5,3+8,18+2,11+4,69+3,65+3,24+3,65+13,42</t>
  </si>
  <si>
    <t>23</t>
  </si>
  <si>
    <t>998763301</t>
  </si>
  <si>
    <t>Presun hmôt pre sadrokartónové konštrukcie, výška stavby (objektu) do 7.0 m</t>
  </si>
  <si>
    <t>277648129</t>
  </si>
  <si>
    <t>766</t>
  </si>
  <si>
    <t>Konštrukcie stolárske</t>
  </si>
  <si>
    <t>24</t>
  </si>
  <si>
    <t>766231001.S</t>
  </si>
  <si>
    <t>Odstránenie dverí ocelových vnútorných hladkých 2 krídlových s bočními svetlíkmi a nadsvetlíkom 230x295 cm</t>
  </si>
  <si>
    <t>2133236692</t>
  </si>
  <si>
    <t>25</t>
  </si>
  <si>
    <t>766412112.S</t>
  </si>
  <si>
    <t>Montáž plastových výplní otvorov plochy cez 1 m2 pevných výšky do 3,0 m s rámom do muriva</t>
  </si>
  <si>
    <t>786272129</t>
  </si>
  <si>
    <t>26</t>
  </si>
  <si>
    <t>766124100.S</t>
  </si>
  <si>
    <t>Dvere plastové vnútoré hladké 2 krídlové s bočními svetlíkmi a nadsvetlíkom 230x295 cm</t>
  </si>
  <si>
    <t>198293429</t>
  </si>
  <si>
    <t>27</t>
  </si>
  <si>
    <t>766124100.S1</t>
  </si>
  <si>
    <t>644071743</t>
  </si>
  <si>
    <t>28</t>
  </si>
  <si>
    <t>766693111.S</t>
  </si>
  <si>
    <t>Montáž dverných krídel otváravých 1krídlových š cez 0,8 m do obložkovej zárubne</t>
  </si>
  <si>
    <t>-173755778</t>
  </si>
  <si>
    <t>29</t>
  </si>
  <si>
    <t>766693112.S</t>
  </si>
  <si>
    <t>Dvere hliníkové bezpečnostné  s bočným svetlíkom SM, zvislý otvor 1krídlové 140x220 cm</t>
  </si>
  <si>
    <t>373649668</t>
  </si>
  <si>
    <t>30</t>
  </si>
  <si>
    <t>766693114.S</t>
  </si>
  <si>
    <t>Dvere  vnútorné , zvislý otvor 1 krídlové 60x197 cm</t>
  </si>
  <si>
    <t>-227586911</t>
  </si>
  <si>
    <t>31</t>
  </si>
  <si>
    <t>766693114.S1</t>
  </si>
  <si>
    <t>Dvere  vnútorné  80x1970, plné</t>
  </si>
  <si>
    <t>-472324565</t>
  </si>
  <si>
    <t>725245102.S</t>
  </si>
  <si>
    <t>Montáž zásteny WC</t>
  </si>
  <si>
    <t>-369378225</t>
  </si>
  <si>
    <t>33</t>
  </si>
  <si>
    <t>766699111.S</t>
  </si>
  <si>
    <t xml:space="preserve">Drevené zásteny WC s dverným otvorom hr. 20 mm </t>
  </si>
  <si>
    <t>-333301157</t>
  </si>
  <si>
    <t>34</t>
  </si>
  <si>
    <t>998766102.S</t>
  </si>
  <si>
    <t>Presun hmôt pre konštrukcie stolárske v objektoch výšky nad 6 do 12 m</t>
  </si>
  <si>
    <t>838191599</t>
  </si>
  <si>
    <t>771</t>
  </si>
  <si>
    <t>Podlahy z dlaždíc</t>
  </si>
  <si>
    <t>35</t>
  </si>
  <si>
    <t>771571112</t>
  </si>
  <si>
    <t>Montáž podláh z dlaždíc keramických ukladaných do malty 300 x 300 mm</t>
  </si>
  <si>
    <t>2129386604</t>
  </si>
  <si>
    <t>56-13,42</t>
  </si>
  <si>
    <t>36</t>
  </si>
  <si>
    <t>771571226</t>
  </si>
  <si>
    <t>Montáž keramických obkladov hladkých do malty do 12 ks/m2</t>
  </si>
  <si>
    <t>1874243260</t>
  </si>
  <si>
    <t>37</t>
  </si>
  <si>
    <t>597640000100</t>
  </si>
  <si>
    <t>-1579419257</t>
  </si>
  <si>
    <t>38</t>
  </si>
  <si>
    <t>597640000200</t>
  </si>
  <si>
    <t>Obkladačky keramické glazované jednofarebné hladké lxv 150x150x14 mm</t>
  </si>
  <si>
    <t>-2107780998</t>
  </si>
  <si>
    <t>39</t>
  </si>
  <si>
    <t>998771102</t>
  </si>
  <si>
    <t>Presun hmôt pre podlahy z dlaždíc v objektoch výšky nad 6 do 12 m</t>
  </si>
  <si>
    <t>1914416901</t>
  </si>
  <si>
    <t>775</t>
  </si>
  <si>
    <t>Podlahy vlysové a parketové</t>
  </si>
  <si>
    <t>40</t>
  </si>
  <si>
    <t>775200010</t>
  </si>
  <si>
    <t>Separačná vrstva z podkladovej fólie</t>
  </si>
  <si>
    <t>-505213745</t>
  </si>
  <si>
    <t>41</t>
  </si>
  <si>
    <t>775550110</t>
  </si>
  <si>
    <t>Montáž podlahy z laminátových a drevených parkiet, click spoj, položená voľne</t>
  </si>
  <si>
    <t>-142675657</t>
  </si>
  <si>
    <t>42</t>
  </si>
  <si>
    <t>998775102</t>
  </si>
  <si>
    <t>Presun hmôt pre podlahy vlysové a parketové v objektoch výšky nad 6 do 12 m</t>
  </si>
  <si>
    <t>1455335169</t>
  </si>
  <si>
    <t>784</t>
  </si>
  <si>
    <t>Maľby</t>
  </si>
  <si>
    <t>43</t>
  </si>
  <si>
    <t>784412311</t>
  </si>
  <si>
    <t>Pačokovanie vápenným mliekom dvojnásobné, na schodisku povrchov jemnozrnných do výšky 3,80 m</t>
  </si>
  <si>
    <t>-1753595094</t>
  </si>
  <si>
    <t>375,010+30,14+50+16+15,5</t>
  </si>
  <si>
    <t>Práce a dodávky M</t>
  </si>
  <si>
    <t>-1682638335</t>
  </si>
  <si>
    <t>45</t>
  </si>
  <si>
    <t>Montáž a napojení zdravotechniky + dodávka</t>
  </si>
  <si>
    <t>1497123877</t>
  </si>
  <si>
    <t>02 - Vestibul</t>
  </si>
  <si>
    <t xml:space="preserve">    764 - Konštrukcie klampiarske</t>
  </si>
  <si>
    <t xml:space="preserve">    767 - Konštrukcie doplnkové kovové</t>
  </si>
  <si>
    <t xml:space="preserve">    713 - Doplnkové konštrukcie</t>
  </si>
  <si>
    <t>612451320</t>
  </si>
  <si>
    <t>Oprava vnútorných cementových omietok stien v množstve opravovanej plochy nad 10 do 30 % hladkých</t>
  </si>
  <si>
    <t>-1136177419</t>
  </si>
  <si>
    <t>100,344*0,7</t>
  </si>
  <si>
    <t>642944121.S</t>
  </si>
  <si>
    <t>Montáž dverných zárubní kovových dodatočne osadených, stavebný otvor veľkosti do 2,5 m2</t>
  </si>
  <si>
    <t>1423969831</t>
  </si>
  <si>
    <t>553310002100.S</t>
  </si>
  <si>
    <t>Zárubňa kovová šxv 300-1195x500-1970 a 2100 mm, dvojdielna na dodatočnú montáž</t>
  </si>
  <si>
    <t>-1775318271</t>
  </si>
  <si>
    <t>-1671873151</t>
  </si>
  <si>
    <t>vestibul</t>
  </si>
  <si>
    <t>57,23+3,355</t>
  </si>
  <si>
    <t>968071115.S</t>
  </si>
  <si>
    <t>Vybúranie kovových okien aj s rámom 1 bm obvodu, -0,01 t</t>
  </si>
  <si>
    <t>m</t>
  </si>
  <si>
    <t>627617015</t>
  </si>
  <si>
    <t>1,2*2+1,1*2</t>
  </si>
  <si>
    <t>968071116.S</t>
  </si>
  <si>
    <t>Vybúranie kovových dverí aj so zárubňou 1 bm obvodu, -0,016 t</t>
  </si>
  <si>
    <t>786632569</t>
  </si>
  <si>
    <t>0,9*2+2,1*2</t>
  </si>
  <si>
    <t>2061236734</t>
  </si>
  <si>
    <t>764</t>
  </si>
  <si>
    <t>-421716538</t>
  </si>
  <si>
    <t>1637536834</t>
  </si>
  <si>
    <t>180855060</t>
  </si>
  <si>
    <t>766621081.S</t>
  </si>
  <si>
    <t>Montáž okien plastových na PUR penu 1 bm obvodu montáže</t>
  </si>
  <si>
    <t>5917235</t>
  </si>
  <si>
    <t>611410001900.S</t>
  </si>
  <si>
    <t>Plastové okno jednokrídlové OS, vxš 1100x1200 mm</t>
  </si>
  <si>
    <t>1491119530</t>
  </si>
  <si>
    <t>766662112.S</t>
  </si>
  <si>
    <t>Montáž dreveného dverného krídla pre dvere jednokrídlové do existujúcej zárubne otočné poldrážkové</t>
  </si>
  <si>
    <t>-749314629</t>
  </si>
  <si>
    <t>549150000600.S</t>
  </si>
  <si>
    <t>Kľučka dverová a rozeta 2x, nehrdzavejúca oceľ, povrch nerez brúsený</t>
  </si>
  <si>
    <t>-1819624433</t>
  </si>
  <si>
    <t>611610000400.S</t>
  </si>
  <si>
    <t>Dvere vnútorné jednokrídlové, šírka 600-900 mm, výplň papierová voština, povrch fólia, plné</t>
  </si>
  <si>
    <t>-45037493</t>
  </si>
  <si>
    <t>698259112</t>
  </si>
  <si>
    <t>767</t>
  </si>
  <si>
    <t>Konštrukcie doplnkové kovové</t>
  </si>
  <si>
    <t>1719019610</t>
  </si>
  <si>
    <t>767210114_1</t>
  </si>
  <si>
    <t>-1686060416</t>
  </si>
  <si>
    <t>767210114</t>
  </si>
  <si>
    <t xml:space="preserve">Ocelové L profily osadzaní a uložení do malt. Lužka, dl. 1,8 m </t>
  </si>
  <si>
    <t>1127326956</t>
  </si>
  <si>
    <t>771411001</t>
  </si>
  <si>
    <t>Montáž soklíkov z obkladačiek do malty rovných veľ. (šírka x výška) 65 x 250 mm</t>
  </si>
  <si>
    <t>1744760806</t>
  </si>
  <si>
    <t>4,1+0,96+0,31+1,07+0,55+2,17+0,96+0,7+1,3+0,6+0,7</t>
  </si>
  <si>
    <t>597740000300</t>
  </si>
  <si>
    <t>Dlaždice keramické s hladkým povrchom lxvxhr 250x65x10 mm</t>
  </si>
  <si>
    <t>-1805320906</t>
  </si>
  <si>
    <t>13,42*0,25</t>
  </si>
  <si>
    <t>-1513822103</t>
  </si>
  <si>
    <t>57,23</t>
  </si>
  <si>
    <t>-74208349</t>
  </si>
  <si>
    <t>57,23*1,02 'Přepočítané koeficientom množstva</t>
  </si>
  <si>
    <t>1223965082</t>
  </si>
  <si>
    <t>-648738417</t>
  </si>
  <si>
    <t>"steny"13,42*3,2</t>
  </si>
  <si>
    <t>"strop" 57,4</t>
  </si>
  <si>
    <t>pokladna</t>
  </si>
  <si>
    <t>"strop" 9,5</t>
  </si>
  <si>
    <t>"steny" 13,7*3,2-(1,2*1,1+0,9*2,1+1,37*1,77)</t>
  </si>
  <si>
    <t>Súčet</t>
  </si>
  <si>
    <t>713530887.b</t>
  </si>
  <si>
    <t>-1698099280</t>
  </si>
  <si>
    <t>312553903</t>
  </si>
  <si>
    <t>1019254703</t>
  </si>
  <si>
    <t>-486034371</t>
  </si>
  <si>
    <t>1093795580</t>
  </si>
  <si>
    <t>Montáž vzduchotechniky + dodávka</t>
  </si>
  <si>
    <t>-1148904472</t>
  </si>
  <si>
    <t>Dvere  vnútoré protipožiarne 2 krídlové s bočními svetlíkmi a nadsvetlíkom 230x295 cm - R30</t>
  </si>
  <si>
    <t>Dvere plastové vnútoré hladké 2 krídlové s bočními svetlíkmi a nadsvetlíkom 230x295 cm - R 30</t>
  </si>
  <si>
    <t>Ochranné pomocky - COVID</t>
  </si>
  <si>
    <t xml:space="preserve">Kabeláž a napojení elektroinstalace dodávka + montáž </t>
  </si>
  <si>
    <t xml:space="preserve">Naviac páce pre nepredvitateľné náklady počas realizačných prác </t>
  </si>
  <si>
    <t>%</t>
  </si>
  <si>
    <t xml:space="preserve">Oceľové mreže- dodávka+ montáž </t>
  </si>
  <si>
    <t>783622900</t>
  </si>
  <si>
    <t>Oprava náterov stolár.výrobkov syntetické dvojnásobné</t>
  </si>
  <si>
    <t>784418011</t>
  </si>
  <si>
    <t>Zakrývanie otvorov, podláh a zariadení fóliou v miestnostiach alebo na schodisku</t>
  </si>
  <si>
    <t>952902110</t>
  </si>
  <si>
    <t>Čistenie budov zametaním v miestnostiach, chodbách, na schodišti a na povalách</t>
  </si>
  <si>
    <t xml:space="preserve">Dlaždice keramické  glazované jednofarebné hladké lxv 300x300x15 mm, s protišmykovou povrhovou úpravou </t>
  </si>
  <si>
    <t xml:space="preserve">Dlažba keramická jednofarebné s povrhovou úpravou  lxv 250x250x14 mm, hladká s protišmykovou povrchovou úpravou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</si>
</sst>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i/>
      <sz val="8"/>
      <color rgb="FF003366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0" xfId="0" applyFont="1" applyAlignment="1">
      <alignment horizontal="left"/>
    </xf>
    <xf numFmtId="4" fontId="11" fillId="0" borderId="0" xfId="0" applyNumberFormat="1" applyFont="1" applyAlignment="1"/>
    <xf numFmtId="0" fontId="11" fillId="0" borderId="14" xfId="0" applyFont="1" applyBorder="1" applyAlignment="1"/>
    <xf numFmtId="0" fontId="11" fillId="0" borderId="0" xfId="0" applyFont="1" applyBorder="1" applyAlignment="1"/>
    <xf numFmtId="166" fontId="11" fillId="0" borderId="0" xfId="0" applyNumberFormat="1" applyFont="1" applyBorder="1" applyAlignment="1"/>
    <xf numFmtId="166" fontId="11" fillId="0" borderId="15" xfId="0" applyNumberFormat="1" applyFont="1" applyBorder="1" applyAlignme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9" t="s">
        <v>5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S4" s="18" t="s">
        <v>10</v>
      </c>
    </row>
    <row r="5" spans="1:74" s="1" customFormat="1" ht="12" customHeight="1">
      <c r="B5" s="21"/>
      <c r="D5" s="24" t="s">
        <v>11</v>
      </c>
      <c r="K5" s="218" t="s">
        <v>12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R5" s="21"/>
      <c r="BS5" s="18" t="s">
        <v>6</v>
      </c>
    </row>
    <row r="6" spans="1:74" s="1" customFormat="1" ht="36.950000000000003" customHeight="1">
      <c r="B6" s="21"/>
      <c r="D6" s="26" t="s">
        <v>13</v>
      </c>
      <c r="K6" s="220" t="s">
        <v>14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R6" s="21"/>
      <c r="BS6" s="18" t="s">
        <v>6</v>
      </c>
    </row>
    <row r="7" spans="1:74" s="1" customFormat="1" ht="12" customHeight="1">
      <c r="B7" s="21"/>
      <c r="D7" s="27" t="s">
        <v>15</v>
      </c>
      <c r="K7" s="25" t="s">
        <v>1</v>
      </c>
      <c r="AK7" s="27" t="s">
        <v>16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17</v>
      </c>
      <c r="K8" s="25" t="s">
        <v>18</v>
      </c>
      <c r="AK8" s="27" t="s">
        <v>19</v>
      </c>
      <c r="AN8" s="25"/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20</v>
      </c>
      <c r="AK10" s="27" t="s">
        <v>21</v>
      </c>
      <c r="AN10" s="25" t="s">
        <v>1</v>
      </c>
      <c r="AR10" s="21"/>
      <c r="BS10" s="18" t="s">
        <v>6</v>
      </c>
    </row>
    <row r="11" spans="1:74" s="1" customFormat="1" ht="18.399999999999999" customHeight="1">
      <c r="B11" s="21"/>
      <c r="E11" s="25" t="s">
        <v>18</v>
      </c>
      <c r="AK11" s="27" t="s">
        <v>22</v>
      </c>
      <c r="AN11" s="25" t="s">
        <v>1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23</v>
      </c>
      <c r="AK13" s="27" t="s">
        <v>21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18</v>
      </c>
      <c r="AK14" s="27" t="s">
        <v>22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24</v>
      </c>
      <c r="AK16" s="27" t="s">
        <v>21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18</v>
      </c>
      <c r="AK17" s="27" t="s">
        <v>22</v>
      </c>
      <c r="AN17" s="25" t="s">
        <v>1</v>
      </c>
      <c r="AR17" s="21"/>
      <c r="BS17" s="18" t="s">
        <v>25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26</v>
      </c>
      <c r="AK19" s="27" t="s">
        <v>21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27</v>
      </c>
      <c r="AK20" s="27" t="s">
        <v>22</v>
      </c>
      <c r="AN20" s="25" t="s">
        <v>1</v>
      </c>
      <c r="AR20" s="21"/>
      <c r="BS20" s="18" t="s">
        <v>3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28</v>
      </c>
      <c r="AR22" s="21"/>
    </row>
    <row r="23" spans="1:71" s="1" customFormat="1" ht="16.5" customHeight="1">
      <c r="B23" s="21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29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2">
        <f>ROUND(AG94,2)</f>
        <v>0</v>
      </c>
      <c r="AL26" s="223"/>
      <c r="AM26" s="223"/>
      <c r="AN26" s="223"/>
      <c r="AO26" s="223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4" t="s">
        <v>30</v>
      </c>
      <c r="M28" s="224"/>
      <c r="N28" s="224"/>
      <c r="O28" s="224"/>
      <c r="P28" s="224"/>
      <c r="Q28" s="30"/>
      <c r="R28" s="30"/>
      <c r="S28" s="30"/>
      <c r="T28" s="30"/>
      <c r="U28" s="30"/>
      <c r="V28" s="30"/>
      <c r="W28" s="224" t="s">
        <v>31</v>
      </c>
      <c r="X28" s="224"/>
      <c r="Y28" s="224"/>
      <c r="Z28" s="224"/>
      <c r="AA28" s="224"/>
      <c r="AB28" s="224"/>
      <c r="AC28" s="224"/>
      <c r="AD28" s="224"/>
      <c r="AE28" s="224"/>
      <c r="AF28" s="30"/>
      <c r="AG28" s="30"/>
      <c r="AH28" s="30"/>
      <c r="AI28" s="30"/>
      <c r="AJ28" s="30"/>
      <c r="AK28" s="224" t="s">
        <v>32</v>
      </c>
      <c r="AL28" s="224"/>
      <c r="AM28" s="224"/>
      <c r="AN28" s="224"/>
      <c r="AO28" s="224"/>
      <c r="AP28" s="30"/>
      <c r="AQ28" s="30"/>
      <c r="AR28" s="31"/>
      <c r="BE28" s="30"/>
    </row>
    <row r="29" spans="1:71" s="3" customFormat="1" ht="14.45" customHeight="1">
      <c r="B29" s="35"/>
      <c r="D29" s="27" t="s">
        <v>33</v>
      </c>
      <c r="F29" s="27" t="s">
        <v>34</v>
      </c>
      <c r="L29" s="227">
        <v>0.2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5"/>
    </row>
    <row r="30" spans="1:71" s="3" customFormat="1" ht="14.45" customHeight="1">
      <c r="B30" s="35"/>
      <c r="F30" s="27" t="s">
        <v>35</v>
      </c>
      <c r="L30" s="227">
        <v>0.2</v>
      </c>
      <c r="M30" s="226"/>
      <c r="N30" s="226"/>
      <c r="O30" s="226"/>
      <c r="P30" s="22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5">
        <f>ROUND(AW94, 2)</f>
        <v>0</v>
      </c>
      <c r="AL30" s="226"/>
      <c r="AM30" s="226"/>
      <c r="AN30" s="226"/>
      <c r="AO30" s="226"/>
      <c r="AR30" s="35"/>
    </row>
    <row r="31" spans="1:71" s="3" customFormat="1" ht="14.45" hidden="1" customHeight="1">
      <c r="B31" s="35"/>
      <c r="F31" s="27" t="s">
        <v>36</v>
      </c>
      <c r="L31" s="227">
        <v>0.2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5"/>
    </row>
    <row r="32" spans="1:71" s="3" customFormat="1" ht="14.45" hidden="1" customHeight="1">
      <c r="B32" s="35"/>
      <c r="F32" s="27" t="s">
        <v>37</v>
      </c>
      <c r="L32" s="227">
        <v>0.2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5"/>
    </row>
    <row r="33" spans="1:57" s="3" customFormat="1" ht="14.45" hidden="1" customHeight="1">
      <c r="B33" s="35"/>
      <c r="F33" s="27" t="s">
        <v>38</v>
      </c>
      <c r="L33" s="227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39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40</v>
      </c>
      <c r="U35" s="38"/>
      <c r="V35" s="38"/>
      <c r="W35" s="38"/>
      <c r="X35" s="228" t="s">
        <v>41</v>
      </c>
      <c r="Y35" s="229"/>
      <c r="Z35" s="229"/>
      <c r="AA35" s="229"/>
      <c r="AB35" s="229"/>
      <c r="AC35" s="38"/>
      <c r="AD35" s="38"/>
      <c r="AE35" s="38"/>
      <c r="AF35" s="38"/>
      <c r="AG35" s="38"/>
      <c r="AH35" s="38"/>
      <c r="AI35" s="38"/>
      <c r="AJ35" s="38"/>
      <c r="AK35" s="230">
        <f>SUM(AK26:AK33)</f>
        <v>0</v>
      </c>
      <c r="AL35" s="229"/>
      <c r="AM35" s="229"/>
      <c r="AN35" s="229"/>
      <c r="AO35" s="231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0"/>
      <c r="D49" s="41" t="s">
        <v>42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43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0"/>
      <c r="B60" s="31"/>
      <c r="C60" s="30"/>
      <c r="D60" s="43" t="s">
        <v>44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45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44</v>
      </c>
      <c r="AI60" s="33"/>
      <c r="AJ60" s="33"/>
      <c r="AK60" s="33"/>
      <c r="AL60" s="33"/>
      <c r="AM60" s="43" t="s">
        <v>45</v>
      </c>
      <c r="AN60" s="33"/>
      <c r="AO60" s="33"/>
      <c r="AP60" s="30"/>
      <c r="AQ60" s="30"/>
      <c r="AR60" s="31"/>
      <c r="BE60" s="30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0"/>
      <c r="B64" s="31"/>
      <c r="C64" s="30"/>
      <c r="D64" s="41" t="s">
        <v>46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47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0"/>
      <c r="B75" s="31"/>
      <c r="C75" s="30"/>
      <c r="D75" s="43" t="s">
        <v>44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45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44</v>
      </c>
      <c r="AI75" s="33"/>
      <c r="AJ75" s="33"/>
      <c r="AK75" s="33"/>
      <c r="AL75" s="33"/>
      <c r="AM75" s="43" t="s">
        <v>45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22" t="s">
        <v>48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7" t="s">
        <v>11</v>
      </c>
      <c r="L84" s="4" t="str">
        <f>K5</f>
        <v>00001</v>
      </c>
      <c r="AR84" s="49"/>
    </row>
    <row r="85" spans="1:91" s="5" customFormat="1" ht="36.950000000000003" customHeight="1">
      <c r="B85" s="50"/>
      <c r="C85" s="51" t="s">
        <v>13</v>
      </c>
      <c r="L85" s="250" t="str">
        <f>K6</f>
        <v>Klientske centrum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17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19</v>
      </c>
      <c r="AJ87" s="30"/>
      <c r="AK87" s="30"/>
      <c r="AL87" s="30"/>
      <c r="AM87" s="232"/>
      <c r="AN87" s="232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7" t="s">
        <v>20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24</v>
      </c>
      <c r="AJ89" s="30"/>
      <c r="AK89" s="30"/>
      <c r="AL89" s="30"/>
      <c r="AM89" s="233" t="str">
        <f>IF(E17="","",E17)</f>
        <v xml:space="preserve"> </v>
      </c>
      <c r="AN89" s="234"/>
      <c r="AO89" s="234"/>
      <c r="AP89" s="234"/>
      <c r="AQ89" s="30"/>
      <c r="AR89" s="31"/>
      <c r="AS89" s="235" t="s">
        <v>49</v>
      </c>
      <c r="AT89" s="236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7" t="s">
        <v>23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26</v>
      </c>
      <c r="AJ90" s="30"/>
      <c r="AK90" s="30"/>
      <c r="AL90" s="30"/>
      <c r="AM90" s="233" t="str">
        <f>IF(E20="","",E20)</f>
        <v>Ing. arch. Maroš Miko</v>
      </c>
      <c r="AN90" s="234"/>
      <c r="AO90" s="234"/>
      <c r="AP90" s="234"/>
      <c r="AQ90" s="30"/>
      <c r="AR90" s="31"/>
      <c r="AS90" s="237"/>
      <c r="AT90" s="238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37"/>
      <c r="AT91" s="238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45" t="s">
        <v>50</v>
      </c>
      <c r="D92" s="246"/>
      <c r="E92" s="246"/>
      <c r="F92" s="246"/>
      <c r="G92" s="246"/>
      <c r="H92" s="58"/>
      <c r="I92" s="247" t="s">
        <v>51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52</v>
      </c>
      <c r="AH92" s="246"/>
      <c r="AI92" s="246"/>
      <c r="AJ92" s="246"/>
      <c r="AK92" s="246"/>
      <c r="AL92" s="246"/>
      <c r="AM92" s="246"/>
      <c r="AN92" s="247" t="s">
        <v>53</v>
      </c>
      <c r="AO92" s="246"/>
      <c r="AP92" s="249"/>
      <c r="AQ92" s="59" t="s">
        <v>54</v>
      </c>
      <c r="AR92" s="31"/>
      <c r="AS92" s="60" t="s">
        <v>55</v>
      </c>
      <c r="AT92" s="61" t="s">
        <v>56</v>
      </c>
      <c r="AU92" s="61" t="s">
        <v>57</v>
      </c>
      <c r="AV92" s="61" t="s">
        <v>58</v>
      </c>
      <c r="AW92" s="61" t="s">
        <v>59</v>
      </c>
      <c r="AX92" s="61" t="s">
        <v>60</v>
      </c>
      <c r="AY92" s="61" t="s">
        <v>61</v>
      </c>
      <c r="AZ92" s="61" t="s">
        <v>62</v>
      </c>
      <c r="BA92" s="61" t="s">
        <v>63</v>
      </c>
      <c r="BB92" s="61" t="s">
        <v>64</v>
      </c>
      <c r="BC92" s="61" t="s">
        <v>65</v>
      </c>
      <c r="BD92" s="62" t="s">
        <v>66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67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43">
        <f>ROUND(SUM(AG95:AG96),2)</f>
        <v>0</v>
      </c>
      <c r="AH94" s="243"/>
      <c r="AI94" s="243"/>
      <c r="AJ94" s="243"/>
      <c r="AK94" s="243"/>
      <c r="AL94" s="243"/>
      <c r="AM94" s="243"/>
      <c r="AN94" s="244">
        <f>SUM(AG94,AT94)</f>
        <v>0</v>
      </c>
      <c r="AO94" s="244"/>
      <c r="AP94" s="244"/>
      <c r="AQ94" s="70" t="s">
        <v>1</v>
      </c>
      <c r="AR94" s="66"/>
      <c r="AS94" s="71">
        <f>ROUND(SUM(AS95:AS96),2)</f>
        <v>0</v>
      </c>
      <c r="AT94" s="72">
        <f>ROUND(SUM(AV94:AW94),2)</f>
        <v>0</v>
      </c>
      <c r="AU94" s="73">
        <f>ROUND(SUM(AU95:AU96),5)</f>
        <v>954.18703000000005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0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68</v>
      </c>
      <c r="BT94" s="75" t="s">
        <v>69</v>
      </c>
      <c r="BU94" s="76" t="s">
        <v>70</v>
      </c>
      <c r="BV94" s="75" t="s">
        <v>71</v>
      </c>
      <c r="BW94" s="75" t="s">
        <v>4</v>
      </c>
      <c r="BX94" s="75" t="s">
        <v>72</v>
      </c>
      <c r="CL94" s="75" t="s">
        <v>1</v>
      </c>
    </row>
    <row r="95" spans="1:91" s="7" customFormat="1" ht="16.5" customHeight="1">
      <c r="A95" s="77" t="s">
        <v>73</v>
      </c>
      <c r="B95" s="78"/>
      <c r="C95" s="79"/>
      <c r="D95" s="242" t="s">
        <v>74</v>
      </c>
      <c r="E95" s="242"/>
      <c r="F95" s="242"/>
      <c r="G95" s="242"/>
      <c r="H95" s="242"/>
      <c r="I95" s="80"/>
      <c r="J95" s="242" t="s">
        <v>75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0">
        <f>'01 - Klientské centrum'!J30</f>
        <v>0</v>
      </c>
      <c r="AH95" s="241"/>
      <c r="AI95" s="241"/>
      <c r="AJ95" s="241"/>
      <c r="AK95" s="241"/>
      <c r="AL95" s="241"/>
      <c r="AM95" s="241"/>
      <c r="AN95" s="240">
        <f>SUM(AG95,AT95)</f>
        <v>0</v>
      </c>
      <c r="AO95" s="241"/>
      <c r="AP95" s="241"/>
      <c r="AQ95" s="81" t="s">
        <v>76</v>
      </c>
      <c r="AR95" s="78"/>
      <c r="AS95" s="82">
        <v>0</v>
      </c>
      <c r="AT95" s="83">
        <f>ROUND(SUM(AV95:AW95),2)</f>
        <v>0</v>
      </c>
      <c r="AU95" s="84">
        <f>'01 - Klientské centrum'!P131</f>
        <v>546.15301889999989</v>
      </c>
      <c r="AV95" s="83">
        <f>'01 - Klientské centrum'!J33</f>
        <v>0</v>
      </c>
      <c r="AW95" s="83">
        <f>'01 - Klientské centrum'!J34</f>
        <v>0</v>
      </c>
      <c r="AX95" s="83">
        <f>'01 - Klientské centrum'!J35</f>
        <v>0</v>
      </c>
      <c r="AY95" s="83">
        <f>'01 - Klientské centrum'!J36</f>
        <v>0</v>
      </c>
      <c r="AZ95" s="83">
        <f>'01 - Klientské centrum'!F33</f>
        <v>0</v>
      </c>
      <c r="BA95" s="83">
        <f>'01 - Klientské centrum'!F34</f>
        <v>0</v>
      </c>
      <c r="BB95" s="83">
        <f>'01 - Klientské centrum'!F35</f>
        <v>0</v>
      </c>
      <c r="BC95" s="83">
        <f>'01 - Klientské centrum'!F36</f>
        <v>0</v>
      </c>
      <c r="BD95" s="85">
        <f>'01 - Klientské centrum'!F37</f>
        <v>0</v>
      </c>
      <c r="BT95" s="86" t="s">
        <v>77</v>
      </c>
      <c r="BV95" s="86" t="s">
        <v>71</v>
      </c>
      <c r="BW95" s="86" t="s">
        <v>78</v>
      </c>
      <c r="BX95" s="86" t="s">
        <v>4</v>
      </c>
      <c r="CL95" s="86" t="s">
        <v>1</v>
      </c>
      <c r="CM95" s="86" t="s">
        <v>69</v>
      </c>
    </row>
    <row r="96" spans="1:91" s="7" customFormat="1" ht="16.5" customHeight="1">
      <c r="A96" s="77" t="s">
        <v>73</v>
      </c>
      <c r="B96" s="78"/>
      <c r="C96" s="79"/>
      <c r="D96" s="242" t="s">
        <v>79</v>
      </c>
      <c r="E96" s="242"/>
      <c r="F96" s="242"/>
      <c r="G96" s="242"/>
      <c r="H96" s="242"/>
      <c r="I96" s="80"/>
      <c r="J96" s="242" t="s">
        <v>80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0">
        <f>'02 - Vestibul'!J30</f>
        <v>0</v>
      </c>
      <c r="AH96" s="241"/>
      <c r="AI96" s="241"/>
      <c r="AJ96" s="241"/>
      <c r="AK96" s="241"/>
      <c r="AL96" s="241"/>
      <c r="AM96" s="241"/>
      <c r="AN96" s="240">
        <f>SUM(AG96,AT96)</f>
        <v>0</v>
      </c>
      <c r="AO96" s="241"/>
      <c r="AP96" s="241"/>
      <c r="AQ96" s="81" t="s">
        <v>76</v>
      </c>
      <c r="AR96" s="78"/>
      <c r="AS96" s="87">
        <v>0</v>
      </c>
      <c r="AT96" s="88">
        <f>ROUND(SUM(AV96:AW96),2)</f>
        <v>0</v>
      </c>
      <c r="AU96" s="89">
        <f>'02 - Vestibul'!P127</f>
        <v>408.03401372999991</v>
      </c>
      <c r="AV96" s="88">
        <f>'02 - Vestibul'!J33</f>
        <v>0</v>
      </c>
      <c r="AW96" s="88">
        <f>'02 - Vestibul'!J34</f>
        <v>0</v>
      </c>
      <c r="AX96" s="88">
        <f>'02 - Vestibul'!J35</f>
        <v>0</v>
      </c>
      <c r="AY96" s="88">
        <f>'02 - Vestibul'!J36</f>
        <v>0</v>
      </c>
      <c r="AZ96" s="88">
        <f>'02 - Vestibul'!F33</f>
        <v>0</v>
      </c>
      <c r="BA96" s="88">
        <f>'02 - Vestibul'!F34</f>
        <v>0</v>
      </c>
      <c r="BB96" s="88">
        <f>'02 - Vestibul'!F35</f>
        <v>0</v>
      </c>
      <c r="BC96" s="88">
        <f>'02 - Vestibul'!F36</f>
        <v>0</v>
      </c>
      <c r="BD96" s="90">
        <f>'02 - Vestibul'!F37</f>
        <v>0</v>
      </c>
      <c r="BT96" s="86" t="s">
        <v>77</v>
      </c>
      <c r="BV96" s="86" t="s">
        <v>71</v>
      </c>
      <c r="BW96" s="86" t="s">
        <v>81</v>
      </c>
      <c r="BX96" s="86" t="s">
        <v>4</v>
      </c>
      <c r="CL96" s="86" t="s">
        <v>1</v>
      </c>
      <c r="CM96" s="86" t="s">
        <v>69</v>
      </c>
    </row>
    <row r="97" spans="1:57" s="2" customFormat="1" ht="30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s="2" customFormat="1" ht="6.95" customHeight="1">
      <c r="A98" s="30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Klientské centrum'!C2" display="/" xr:uid="{00000000-0004-0000-0000-000000000000}"/>
    <hyperlink ref="A96" location="'02 - Vestibul'!C2" display="/" xr:uid="{00000000-0004-0000-0000-000001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05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39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8" t="s">
        <v>78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69</v>
      </c>
    </row>
    <row r="4" spans="1:46" s="1" customFormat="1" ht="24.95" customHeight="1">
      <c r="B4" s="21"/>
      <c r="D4" s="22" t="s">
        <v>82</v>
      </c>
      <c r="L4" s="21"/>
      <c r="M4" s="9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16.5" customHeight="1">
      <c r="B7" s="21"/>
      <c r="E7" s="253" t="str">
        <f>'Rekapitulácia stavby'!K6</f>
        <v>Klientske centrum</v>
      </c>
      <c r="F7" s="254"/>
      <c r="G7" s="254"/>
      <c r="H7" s="254"/>
      <c r="L7" s="21"/>
    </row>
    <row r="8" spans="1:46" s="2" customFormat="1" ht="12" customHeight="1">
      <c r="A8" s="30"/>
      <c r="B8" s="31"/>
      <c r="C8" s="30"/>
      <c r="D8" s="27" t="s">
        <v>83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50" t="s">
        <v>84</v>
      </c>
      <c r="F9" s="252"/>
      <c r="G9" s="252"/>
      <c r="H9" s="252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3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tr">
        <f>IF('Rekapitulácia stavby'!E11="","",'Rekapitulácia stavby'!E11)</f>
        <v xml:space="preserve"> </v>
      </c>
      <c r="F15" s="30"/>
      <c r="G15" s="30"/>
      <c r="H15" s="30"/>
      <c r="I15" s="27" t="s">
        <v>22</v>
      </c>
      <c r="J15" s="25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21</v>
      </c>
      <c r="J17" s="25" t="str">
        <f>'Rekapitulácia stavby'!AN13</f>
        <v/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18" t="str">
        <f>'Rekapitulácia stavby'!E14</f>
        <v xml:space="preserve"> </v>
      </c>
      <c r="F18" s="218"/>
      <c r="G18" s="218"/>
      <c r="H18" s="218"/>
      <c r="I18" s="27" t="s">
        <v>22</v>
      </c>
      <c r="J18" s="25" t="str">
        <f>'Rekapitulácia stavby'!AN14</f>
        <v/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24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22</v>
      </c>
      <c r="J21" s="25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26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27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28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21" t="s">
        <v>1</v>
      </c>
      <c r="F27" s="221"/>
      <c r="G27" s="221"/>
      <c r="H27" s="221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29</v>
      </c>
      <c r="E30" s="30"/>
      <c r="F30" s="30"/>
      <c r="G30" s="30"/>
      <c r="H30" s="30"/>
      <c r="I30" s="30"/>
      <c r="J30" s="69">
        <f>ROUND(J131,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31</v>
      </c>
      <c r="G32" s="30"/>
      <c r="H32" s="30"/>
      <c r="I32" s="34" t="s">
        <v>30</v>
      </c>
      <c r="J32" s="34" t="s">
        <v>32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33</v>
      </c>
      <c r="E33" s="27" t="s">
        <v>34</v>
      </c>
      <c r="F33" s="98">
        <f>ROUND((SUM(BE131:BE204)),  2)</f>
        <v>0</v>
      </c>
      <c r="G33" s="30"/>
      <c r="H33" s="30"/>
      <c r="I33" s="99">
        <v>0.2</v>
      </c>
      <c r="J33" s="98">
        <f>ROUND(((SUM(BE131:BE204))*I33),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35</v>
      </c>
      <c r="F34" s="98">
        <f>ROUND((SUM(BF131:BF204)),  2)</f>
        <v>0</v>
      </c>
      <c r="G34" s="30"/>
      <c r="H34" s="30"/>
      <c r="I34" s="99">
        <v>0.2</v>
      </c>
      <c r="J34" s="98">
        <f>ROUND(((SUM(BF131:BF204))*I34),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36</v>
      </c>
      <c r="F35" s="98">
        <f>ROUND((SUM(BG131:BG204)),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37</v>
      </c>
      <c r="F36" s="98">
        <f>ROUND((SUM(BH131:BH204)),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38</v>
      </c>
      <c r="F37" s="98">
        <f>ROUND((SUM(BI131:BI204)),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39</v>
      </c>
      <c r="E39" s="58"/>
      <c r="F39" s="58"/>
      <c r="G39" s="102" t="s">
        <v>40</v>
      </c>
      <c r="H39" s="103" t="s">
        <v>41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42</v>
      </c>
      <c r="E50" s="42"/>
      <c r="F50" s="42"/>
      <c r="G50" s="41" t="s">
        <v>43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44</v>
      </c>
      <c r="E61" s="33"/>
      <c r="F61" s="106" t="s">
        <v>45</v>
      </c>
      <c r="G61" s="43" t="s">
        <v>44</v>
      </c>
      <c r="H61" s="33"/>
      <c r="I61" s="33"/>
      <c r="J61" s="107" t="s">
        <v>45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46</v>
      </c>
      <c r="E65" s="44"/>
      <c r="F65" s="44"/>
      <c r="G65" s="41" t="s">
        <v>47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44</v>
      </c>
      <c r="E76" s="33"/>
      <c r="F76" s="106" t="s">
        <v>45</v>
      </c>
      <c r="G76" s="43" t="s">
        <v>44</v>
      </c>
      <c r="H76" s="33"/>
      <c r="I76" s="33"/>
      <c r="J76" s="107" t="s">
        <v>45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85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53" t="str">
        <f>E7</f>
        <v>Klientske centrum</v>
      </c>
      <c r="F85" s="254"/>
      <c r="G85" s="254"/>
      <c r="H85" s="254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83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50" t="str">
        <f>E9</f>
        <v>01 - Klientské centrum</v>
      </c>
      <c r="F87" s="252"/>
      <c r="G87" s="252"/>
      <c r="H87" s="252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 xml:space="preserve"> </v>
      </c>
      <c r="G89" s="30"/>
      <c r="H89" s="30"/>
      <c r="I89" s="27" t="s">
        <v>19</v>
      </c>
      <c r="J89" s="53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0"/>
      <c r="E91" s="30"/>
      <c r="F91" s="25" t="str">
        <f>E15</f>
        <v xml:space="preserve"> </v>
      </c>
      <c r="G91" s="30"/>
      <c r="H91" s="30"/>
      <c r="I91" s="27" t="s">
        <v>24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5.7" customHeight="1">
      <c r="A92" s="30"/>
      <c r="B92" s="31"/>
      <c r="C92" s="27" t="s">
        <v>23</v>
      </c>
      <c r="D92" s="30"/>
      <c r="E92" s="30"/>
      <c r="F92" s="25" t="str">
        <f>IF(E18="","",E18)</f>
        <v xml:space="preserve"> </v>
      </c>
      <c r="G92" s="30"/>
      <c r="H92" s="30"/>
      <c r="I92" s="27" t="s">
        <v>26</v>
      </c>
      <c r="J92" s="28" t="str">
        <f>E24</f>
        <v>Ing. arch. Maroš Miko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86</v>
      </c>
      <c r="D94" s="100"/>
      <c r="E94" s="100"/>
      <c r="F94" s="100"/>
      <c r="G94" s="100"/>
      <c r="H94" s="100"/>
      <c r="I94" s="100"/>
      <c r="J94" s="109" t="s">
        <v>87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88</v>
      </c>
      <c r="D96" s="30"/>
      <c r="E96" s="30"/>
      <c r="F96" s="30"/>
      <c r="G96" s="30"/>
      <c r="H96" s="30"/>
      <c r="I96" s="30"/>
      <c r="J96" s="69">
        <f>J131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89</v>
      </c>
    </row>
    <row r="97" spans="1:31" s="9" customFormat="1" ht="24.95" customHeight="1">
      <c r="B97" s="111"/>
      <c r="D97" s="112" t="s">
        <v>90</v>
      </c>
      <c r="E97" s="113"/>
      <c r="F97" s="113"/>
      <c r="G97" s="113"/>
      <c r="H97" s="113"/>
      <c r="I97" s="113"/>
      <c r="J97" s="114">
        <f>J132</f>
        <v>0</v>
      </c>
      <c r="L97" s="111"/>
    </row>
    <row r="98" spans="1:31" s="10" customFormat="1" ht="19.899999999999999" customHeight="1">
      <c r="B98" s="115"/>
      <c r="D98" s="116" t="s">
        <v>91</v>
      </c>
      <c r="E98" s="117"/>
      <c r="F98" s="117"/>
      <c r="G98" s="117"/>
      <c r="H98" s="117"/>
      <c r="I98" s="117"/>
      <c r="J98" s="118">
        <f>J133</f>
        <v>0</v>
      </c>
      <c r="L98" s="115"/>
    </row>
    <row r="99" spans="1:31" s="10" customFormat="1" ht="19.899999999999999" customHeight="1">
      <c r="B99" s="115"/>
      <c r="D99" s="116" t="s">
        <v>92</v>
      </c>
      <c r="E99" s="117"/>
      <c r="F99" s="117"/>
      <c r="G99" s="117"/>
      <c r="H99" s="117"/>
      <c r="I99" s="117"/>
      <c r="J99" s="118">
        <f>J136</f>
        <v>0</v>
      </c>
      <c r="L99" s="115"/>
    </row>
    <row r="100" spans="1:31" s="9" customFormat="1" ht="24.95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J138</f>
        <v>0</v>
      </c>
      <c r="L100" s="111"/>
    </row>
    <row r="101" spans="1:31" s="10" customFormat="1" ht="19.899999999999999" customHeight="1">
      <c r="B101" s="115"/>
      <c r="D101" s="116" t="s">
        <v>94</v>
      </c>
      <c r="E101" s="117"/>
      <c r="F101" s="117"/>
      <c r="G101" s="117"/>
      <c r="H101" s="117"/>
      <c r="I101" s="117"/>
      <c r="J101" s="118">
        <f>J139</f>
        <v>0</v>
      </c>
      <c r="L101" s="115"/>
    </row>
    <row r="102" spans="1:31" s="10" customFormat="1" ht="19.899999999999999" customHeight="1">
      <c r="B102" s="115"/>
      <c r="D102" s="116" t="s">
        <v>95</v>
      </c>
      <c r="E102" s="117"/>
      <c r="F102" s="117"/>
      <c r="G102" s="117"/>
      <c r="H102" s="117"/>
      <c r="I102" s="117"/>
      <c r="J102" s="118">
        <f>J143</f>
        <v>0</v>
      </c>
      <c r="L102" s="115"/>
    </row>
    <row r="103" spans="1:31" s="10" customFormat="1" ht="19.899999999999999" customHeight="1">
      <c r="B103" s="115"/>
      <c r="D103" s="116" t="s">
        <v>96</v>
      </c>
      <c r="E103" s="117"/>
      <c r="F103" s="117"/>
      <c r="G103" s="117"/>
      <c r="H103" s="117"/>
      <c r="I103" s="117"/>
      <c r="J103" s="118">
        <f>J155</f>
        <v>0</v>
      </c>
      <c r="L103" s="115"/>
    </row>
    <row r="104" spans="1:31" s="10" customFormat="1" ht="14.85" customHeight="1">
      <c r="B104" s="115"/>
      <c r="D104" s="116" t="s">
        <v>97</v>
      </c>
      <c r="E104" s="117"/>
      <c r="F104" s="117"/>
      <c r="G104" s="117"/>
      <c r="H104" s="117"/>
      <c r="I104" s="117"/>
      <c r="J104" s="118">
        <f>J157</f>
        <v>0</v>
      </c>
      <c r="L104" s="115"/>
    </row>
    <row r="105" spans="1:31" s="10" customFormat="1" ht="21.75" customHeight="1">
      <c r="B105" s="115"/>
      <c r="D105" s="116" t="s">
        <v>98</v>
      </c>
      <c r="E105" s="117"/>
      <c r="F105" s="117"/>
      <c r="G105" s="117"/>
      <c r="H105" s="117"/>
      <c r="I105" s="117"/>
      <c r="J105" s="118">
        <f>J165</f>
        <v>0</v>
      </c>
      <c r="L105" s="115"/>
    </row>
    <row r="106" spans="1:31" s="10" customFormat="1" ht="19.899999999999999" customHeight="1">
      <c r="B106" s="115"/>
      <c r="D106" s="116" t="s">
        <v>99</v>
      </c>
      <c r="E106" s="117"/>
      <c r="F106" s="117"/>
      <c r="G106" s="117"/>
      <c r="H106" s="117"/>
      <c r="I106" s="117"/>
      <c r="J106" s="118">
        <f>J171</f>
        <v>0</v>
      </c>
      <c r="L106" s="115"/>
    </row>
    <row r="107" spans="1:31" s="10" customFormat="1" ht="19.899999999999999" customHeight="1">
      <c r="B107" s="115"/>
      <c r="D107" s="116" t="s">
        <v>100</v>
      </c>
      <c r="E107" s="117"/>
      <c r="F107" s="117"/>
      <c r="G107" s="117"/>
      <c r="H107" s="117"/>
      <c r="I107" s="117"/>
      <c r="J107" s="118">
        <f>J175</f>
        <v>0</v>
      </c>
      <c r="L107" s="115"/>
    </row>
    <row r="108" spans="1:31" s="10" customFormat="1" ht="19.899999999999999" customHeight="1">
      <c r="B108" s="115"/>
      <c r="D108" s="116" t="s">
        <v>101</v>
      </c>
      <c r="E108" s="117"/>
      <c r="F108" s="117"/>
      <c r="G108" s="117"/>
      <c r="H108" s="117"/>
      <c r="I108" s="117"/>
      <c r="J108" s="118">
        <f>J187</f>
        <v>0</v>
      </c>
      <c r="L108" s="115"/>
    </row>
    <row r="109" spans="1:31" s="10" customFormat="1" ht="19.899999999999999" customHeight="1">
      <c r="B109" s="115"/>
      <c r="D109" s="116" t="s">
        <v>102</v>
      </c>
      <c r="E109" s="117"/>
      <c r="F109" s="117"/>
      <c r="G109" s="117"/>
      <c r="H109" s="117"/>
      <c r="I109" s="117"/>
      <c r="J109" s="118">
        <f>J195</f>
        <v>0</v>
      </c>
      <c r="L109" s="115"/>
    </row>
    <row r="110" spans="1:31" s="10" customFormat="1" ht="19.899999999999999" customHeight="1">
      <c r="B110" s="115"/>
      <c r="D110" s="116" t="s">
        <v>103</v>
      </c>
      <c r="E110" s="117"/>
      <c r="F110" s="117"/>
      <c r="G110" s="117"/>
      <c r="H110" s="117"/>
      <c r="I110" s="117"/>
      <c r="J110" s="118">
        <f>J199</f>
        <v>0</v>
      </c>
      <c r="L110" s="115"/>
    </row>
    <row r="111" spans="1:31" s="9" customFormat="1" ht="24.95" customHeight="1">
      <c r="B111" s="111"/>
      <c r="D111" s="112" t="s">
        <v>104</v>
      </c>
      <c r="E111" s="113"/>
      <c r="F111" s="113"/>
      <c r="G111" s="113"/>
      <c r="H111" s="113"/>
      <c r="I111" s="113"/>
      <c r="J111" s="114">
        <f>J202</f>
        <v>0</v>
      </c>
      <c r="L111" s="111"/>
    </row>
    <row r="112" spans="1:31" s="2" customFormat="1" ht="21.7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2" customFormat="1" ht="6.95" customHeight="1">
      <c r="A113" s="30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7" spans="1:31" s="2" customFormat="1" ht="6.95" customHeight="1">
      <c r="A117" s="30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24.95" customHeight="1">
      <c r="A118" s="30"/>
      <c r="B118" s="31"/>
      <c r="C118" s="22" t="s">
        <v>105</v>
      </c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7" t="s">
        <v>13</v>
      </c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>
      <c r="A121" s="30"/>
      <c r="B121" s="31"/>
      <c r="C121" s="30"/>
      <c r="D121" s="30"/>
      <c r="E121" s="253" t="str">
        <f>E7</f>
        <v>Klientske centrum</v>
      </c>
      <c r="F121" s="254"/>
      <c r="G121" s="254"/>
      <c r="H121" s="254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>
      <c r="A122" s="30"/>
      <c r="B122" s="31"/>
      <c r="C122" s="27" t="s">
        <v>83</v>
      </c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>
      <c r="A123" s="30"/>
      <c r="B123" s="31"/>
      <c r="C123" s="30"/>
      <c r="D123" s="30"/>
      <c r="E123" s="250" t="str">
        <f>E9</f>
        <v>01 - Klientské centrum</v>
      </c>
      <c r="F123" s="252"/>
      <c r="G123" s="252"/>
      <c r="H123" s="252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7" t="s">
        <v>17</v>
      </c>
      <c r="D125" s="30"/>
      <c r="E125" s="30"/>
      <c r="F125" s="25" t="str">
        <f>F12</f>
        <v xml:space="preserve"> </v>
      </c>
      <c r="G125" s="30"/>
      <c r="H125" s="30"/>
      <c r="I125" s="27" t="s">
        <v>19</v>
      </c>
      <c r="J125" s="53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6.9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5.2" customHeight="1">
      <c r="A127" s="30"/>
      <c r="B127" s="31"/>
      <c r="C127" s="27" t="s">
        <v>20</v>
      </c>
      <c r="D127" s="30"/>
      <c r="E127" s="30"/>
      <c r="F127" s="25" t="str">
        <f>E15</f>
        <v xml:space="preserve"> </v>
      </c>
      <c r="G127" s="30"/>
      <c r="H127" s="30"/>
      <c r="I127" s="27" t="s">
        <v>24</v>
      </c>
      <c r="J127" s="28" t="str">
        <f>E21</f>
        <v xml:space="preserve"> </v>
      </c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25.7" customHeight="1">
      <c r="A128" s="30"/>
      <c r="B128" s="31"/>
      <c r="C128" s="27" t="s">
        <v>23</v>
      </c>
      <c r="D128" s="30"/>
      <c r="E128" s="30"/>
      <c r="F128" s="25" t="str">
        <f>IF(E18="","",E18)</f>
        <v xml:space="preserve"> </v>
      </c>
      <c r="G128" s="30"/>
      <c r="H128" s="30"/>
      <c r="I128" s="27" t="s">
        <v>26</v>
      </c>
      <c r="J128" s="28" t="str">
        <f>E24</f>
        <v>Ing. arch. Maroš Miko</v>
      </c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0.35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1" customFormat="1" ht="29.25" customHeight="1">
      <c r="A130" s="119"/>
      <c r="B130" s="120"/>
      <c r="C130" s="121" t="s">
        <v>106</v>
      </c>
      <c r="D130" s="122" t="s">
        <v>54</v>
      </c>
      <c r="E130" s="122" t="s">
        <v>50</v>
      </c>
      <c r="F130" s="122" t="s">
        <v>51</v>
      </c>
      <c r="G130" s="122" t="s">
        <v>107</v>
      </c>
      <c r="H130" s="122" t="s">
        <v>108</v>
      </c>
      <c r="I130" s="122" t="s">
        <v>109</v>
      </c>
      <c r="J130" s="123" t="s">
        <v>87</v>
      </c>
      <c r="K130" s="124" t="s">
        <v>110</v>
      </c>
      <c r="L130" s="125"/>
      <c r="M130" s="60" t="s">
        <v>1</v>
      </c>
      <c r="N130" s="61" t="s">
        <v>33</v>
      </c>
      <c r="O130" s="61" t="s">
        <v>111</v>
      </c>
      <c r="P130" s="61" t="s">
        <v>112</v>
      </c>
      <c r="Q130" s="61" t="s">
        <v>113</v>
      </c>
      <c r="R130" s="61" t="s">
        <v>114</v>
      </c>
      <c r="S130" s="61" t="s">
        <v>115</v>
      </c>
      <c r="T130" s="62" t="s">
        <v>116</v>
      </c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1:65" s="2" customFormat="1" ht="22.9" customHeight="1">
      <c r="A131" s="30"/>
      <c r="B131" s="31"/>
      <c r="C131" s="67" t="s">
        <v>88</v>
      </c>
      <c r="D131" s="30"/>
      <c r="E131" s="30"/>
      <c r="F131" s="30"/>
      <c r="G131" s="30"/>
      <c r="H131" s="30"/>
      <c r="I131" s="30"/>
      <c r="J131" s="126"/>
      <c r="K131" s="30"/>
      <c r="L131" s="31"/>
      <c r="M131" s="63"/>
      <c r="N131" s="54"/>
      <c r="O131" s="64"/>
      <c r="P131" s="127">
        <f>P132+P138+P202</f>
        <v>546.15301889999989</v>
      </c>
      <c r="Q131" s="64"/>
      <c r="R131" s="127">
        <f>R132+R138+R202</f>
        <v>15.972661899999999</v>
      </c>
      <c r="S131" s="64"/>
      <c r="T131" s="128">
        <f>T132+T138+T202</f>
        <v>13.748200000000001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8" t="s">
        <v>68</v>
      </c>
      <c r="AU131" s="18" t="s">
        <v>89</v>
      </c>
      <c r="BK131" s="129">
        <f>BK132+BK138+BK202</f>
        <v>0</v>
      </c>
    </row>
    <row r="132" spans="1:65" s="12" customFormat="1" ht="25.9" customHeight="1">
      <c r="B132" s="130"/>
      <c r="D132" s="131" t="s">
        <v>68</v>
      </c>
      <c r="E132" s="132" t="s">
        <v>117</v>
      </c>
      <c r="F132" s="132" t="s">
        <v>118</v>
      </c>
      <c r="J132" s="133"/>
      <c r="L132" s="130"/>
      <c r="M132" s="134"/>
      <c r="N132" s="135"/>
      <c r="O132" s="135"/>
      <c r="P132" s="136">
        <f>P133+P136</f>
        <v>28.378276500000002</v>
      </c>
      <c r="Q132" s="135"/>
      <c r="R132" s="136">
        <f>R133+R136</f>
        <v>5.0364405000000003</v>
      </c>
      <c r="S132" s="135"/>
      <c r="T132" s="137">
        <f>T133+T136</f>
        <v>0</v>
      </c>
      <c r="AR132" s="131" t="s">
        <v>77</v>
      </c>
      <c r="AT132" s="138" t="s">
        <v>68</v>
      </c>
      <c r="AU132" s="138" t="s">
        <v>69</v>
      </c>
      <c r="AY132" s="131" t="s">
        <v>119</v>
      </c>
      <c r="BK132" s="139">
        <f>BK133+BK136</f>
        <v>0</v>
      </c>
    </row>
    <row r="133" spans="1:65" s="12" customFormat="1" ht="22.9" customHeight="1">
      <c r="B133" s="130"/>
      <c r="D133" s="131" t="s">
        <v>68</v>
      </c>
      <c r="E133" s="140" t="s">
        <v>77</v>
      </c>
      <c r="F133" s="140"/>
      <c r="J133" s="141"/>
      <c r="L133" s="130"/>
      <c r="M133" s="134"/>
      <c r="N133" s="135"/>
      <c r="O133" s="135"/>
      <c r="P133" s="136">
        <f>SUM(P134:P135)</f>
        <v>0</v>
      </c>
      <c r="Q133" s="135"/>
      <c r="R133" s="136">
        <f>SUM(R134:R135)</f>
        <v>0</v>
      </c>
      <c r="S133" s="135"/>
      <c r="T133" s="137">
        <f>SUM(T134:T135)</f>
        <v>0</v>
      </c>
      <c r="AR133" s="131" t="s">
        <v>77</v>
      </c>
      <c r="AT133" s="138" t="s">
        <v>68</v>
      </c>
      <c r="AU133" s="138" t="s">
        <v>77</v>
      </c>
      <c r="AY133" s="131" t="s">
        <v>119</v>
      </c>
      <c r="BK133" s="139">
        <f>SUM(BK134:BK135)</f>
        <v>0</v>
      </c>
    </row>
    <row r="134" spans="1:65" s="2" customFormat="1" ht="16.5" customHeight="1">
      <c r="A134" s="30"/>
      <c r="B134" s="142"/>
      <c r="C134" s="143" t="s">
        <v>77</v>
      </c>
      <c r="D134" s="143" t="s">
        <v>120</v>
      </c>
      <c r="E134" s="144"/>
      <c r="F134" s="145"/>
      <c r="G134" s="146"/>
      <c r="H134" s="147">
        <v>0</v>
      </c>
      <c r="I134" s="148"/>
      <c r="J134" s="148"/>
      <c r="K134" s="149"/>
      <c r="L134" s="31"/>
      <c r="M134" s="150" t="s">
        <v>1</v>
      </c>
      <c r="N134" s="151" t="s">
        <v>35</v>
      </c>
      <c r="O134" s="152">
        <v>0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4" t="s">
        <v>122</v>
      </c>
      <c r="AT134" s="154" t="s">
        <v>120</v>
      </c>
      <c r="AU134" s="154" t="s">
        <v>123</v>
      </c>
      <c r="AY134" s="18" t="s">
        <v>119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8" t="s">
        <v>123</v>
      </c>
      <c r="BK134" s="155">
        <f>ROUND(I134*H134,2)</f>
        <v>0</v>
      </c>
      <c r="BL134" s="18" t="s">
        <v>122</v>
      </c>
      <c r="BM134" s="154" t="s">
        <v>124</v>
      </c>
    </row>
    <row r="135" spans="1:65" s="2" customFormat="1" ht="16.5" customHeight="1">
      <c r="A135" s="30"/>
      <c r="B135" s="142"/>
      <c r="C135" s="143" t="s">
        <v>123</v>
      </c>
      <c r="D135" s="143" t="s">
        <v>120</v>
      </c>
      <c r="E135" s="144"/>
      <c r="F135" s="145"/>
      <c r="G135" s="146"/>
      <c r="H135" s="147">
        <v>0</v>
      </c>
      <c r="I135" s="148"/>
      <c r="J135" s="148"/>
      <c r="K135" s="149"/>
      <c r="L135" s="31"/>
      <c r="M135" s="150" t="s">
        <v>1</v>
      </c>
      <c r="N135" s="151" t="s">
        <v>35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122</v>
      </c>
      <c r="AT135" s="154" t="s">
        <v>120</v>
      </c>
      <c r="AU135" s="154" t="s">
        <v>123</v>
      </c>
      <c r="AY135" s="18" t="s">
        <v>119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8" t="s">
        <v>123</v>
      </c>
      <c r="BK135" s="155">
        <f>ROUND(I135*H135,2)</f>
        <v>0</v>
      </c>
      <c r="BL135" s="18" t="s">
        <v>122</v>
      </c>
      <c r="BM135" s="154" t="s">
        <v>126</v>
      </c>
    </row>
    <row r="136" spans="1:65" s="12" customFormat="1" ht="22.9" customHeight="1">
      <c r="B136" s="130"/>
      <c r="D136" s="131" t="s">
        <v>68</v>
      </c>
      <c r="E136" s="140" t="s">
        <v>127</v>
      </c>
      <c r="F136" s="140" t="s">
        <v>128</v>
      </c>
      <c r="J136" s="141"/>
      <c r="L136" s="130"/>
      <c r="M136" s="134"/>
      <c r="N136" s="135"/>
      <c r="O136" s="135"/>
      <c r="P136" s="136">
        <f>P137</f>
        <v>28.378276500000002</v>
      </c>
      <c r="Q136" s="135"/>
      <c r="R136" s="136">
        <f>R137</f>
        <v>5.0364405000000003</v>
      </c>
      <c r="S136" s="135"/>
      <c r="T136" s="137">
        <f>T137</f>
        <v>0</v>
      </c>
      <c r="AR136" s="131" t="s">
        <v>77</v>
      </c>
      <c r="AT136" s="138" t="s">
        <v>68</v>
      </c>
      <c r="AU136" s="138" t="s">
        <v>77</v>
      </c>
      <c r="AY136" s="131" t="s">
        <v>119</v>
      </c>
      <c r="BK136" s="139">
        <f>BK137</f>
        <v>0</v>
      </c>
    </row>
    <row r="137" spans="1:65" s="2" customFormat="1" ht="16.5" customHeight="1">
      <c r="A137" s="30"/>
      <c r="B137" s="142"/>
      <c r="C137" s="143" t="s">
        <v>127</v>
      </c>
      <c r="D137" s="143" t="s">
        <v>120</v>
      </c>
      <c r="E137" s="144" t="s">
        <v>129</v>
      </c>
      <c r="F137" s="145" t="s">
        <v>130</v>
      </c>
      <c r="G137" s="146" t="s">
        <v>131</v>
      </c>
      <c r="H137" s="147">
        <v>51.45</v>
      </c>
      <c r="I137" s="148"/>
      <c r="J137" s="148"/>
      <c r="K137" s="149"/>
      <c r="L137" s="31"/>
      <c r="M137" s="150" t="s">
        <v>1</v>
      </c>
      <c r="N137" s="151" t="s">
        <v>35</v>
      </c>
      <c r="O137" s="152">
        <v>0.55157</v>
      </c>
      <c r="P137" s="152">
        <f>O137*H137</f>
        <v>28.378276500000002</v>
      </c>
      <c r="Q137" s="152">
        <v>9.7890000000000005E-2</v>
      </c>
      <c r="R137" s="152">
        <f>Q137*H137</f>
        <v>5.0364405000000003</v>
      </c>
      <c r="S137" s="152">
        <v>0</v>
      </c>
      <c r="T137" s="153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122</v>
      </c>
      <c r="AT137" s="154" t="s">
        <v>120</v>
      </c>
      <c r="AU137" s="154" t="s">
        <v>123</v>
      </c>
      <c r="AY137" s="18" t="s">
        <v>119</v>
      </c>
      <c r="BE137" s="155">
        <f>IF(N137="základná",J137,0)</f>
        <v>0</v>
      </c>
      <c r="BF137" s="155">
        <f>IF(N137="znížená",J137,0)</f>
        <v>0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8" t="s">
        <v>123</v>
      </c>
      <c r="BK137" s="155">
        <f>ROUND(I137*H137,2)</f>
        <v>0</v>
      </c>
      <c r="BL137" s="18" t="s">
        <v>122</v>
      </c>
      <c r="BM137" s="154" t="s">
        <v>132</v>
      </c>
    </row>
    <row r="138" spans="1:65" s="12" customFormat="1" ht="25.9" customHeight="1">
      <c r="B138" s="130"/>
      <c r="D138" s="131" t="s">
        <v>68</v>
      </c>
      <c r="E138" s="132" t="s">
        <v>133</v>
      </c>
      <c r="F138" s="132" t="s">
        <v>134</v>
      </c>
      <c r="J138" s="133"/>
      <c r="L138" s="130"/>
      <c r="M138" s="134"/>
      <c r="N138" s="135"/>
      <c r="O138" s="135"/>
      <c r="P138" s="136">
        <f>P139+P143+P155+P171+P175+P187+P195+P199</f>
        <v>517.77474239999992</v>
      </c>
      <c r="Q138" s="135"/>
      <c r="R138" s="136">
        <f>R139+R143+R155+R171+R175+R187+R195+R199</f>
        <v>10.936221399999999</v>
      </c>
      <c r="S138" s="135"/>
      <c r="T138" s="137">
        <f>T139+T143+T155+T171+T175+T187+T195+T199</f>
        <v>13.748200000000001</v>
      </c>
      <c r="AR138" s="131" t="s">
        <v>123</v>
      </c>
      <c r="AT138" s="138" t="s">
        <v>68</v>
      </c>
      <c r="AU138" s="138" t="s">
        <v>69</v>
      </c>
      <c r="AY138" s="131" t="s">
        <v>119</v>
      </c>
      <c r="BK138" s="139">
        <f>BK139+BK143+BK155+BK171+BK175+BK187+BK195+BK199</f>
        <v>0</v>
      </c>
    </row>
    <row r="139" spans="1:65" s="12" customFormat="1" ht="22.9" customHeight="1">
      <c r="B139" s="130"/>
      <c r="D139" s="131" t="s">
        <v>68</v>
      </c>
      <c r="E139" s="140" t="s">
        <v>135</v>
      </c>
      <c r="F139" s="140" t="s">
        <v>136</v>
      </c>
      <c r="J139" s="141"/>
      <c r="L139" s="130"/>
      <c r="M139" s="134"/>
      <c r="N139" s="135"/>
      <c r="O139" s="135"/>
      <c r="P139" s="136">
        <f>SUM(P140:P142)</f>
        <v>53.251419999999996</v>
      </c>
      <c r="Q139" s="135"/>
      <c r="R139" s="136">
        <f>SUM(R140:R142)</f>
        <v>1.6687945</v>
      </c>
      <c r="S139" s="135"/>
      <c r="T139" s="137">
        <f>SUM(T140:T142)</f>
        <v>0</v>
      </c>
      <c r="AR139" s="131" t="s">
        <v>77</v>
      </c>
      <c r="AT139" s="138" t="s">
        <v>68</v>
      </c>
      <c r="AU139" s="138" t="s">
        <v>77</v>
      </c>
      <c r="AY139" s="131" t="s">
        <v>119</v>
      </c>
      <c r="BK139" s="139">
        <f>SUM(BK140:BK142)</f>
        <v>0</v>
      </c>
    </row>
    <row r="140" spans="1:65" s="2" customFormat="1" ht="16.5" customHeight="1">
      <c r="A140" s="30"/>
      <c r="B140" s="142"/>
      <c r="C140" s="143" t="s">
        <v>122</v>
      </c>
      <c r="D140" s="143" t="s">
        <v>120</v>
      </c>
      <c r="E140" s="144" t="s">
        <v>137</v>
      </c>
      <c r="F140" s="145" t="s">
        <v>138</v>
      </c>
      <c r="G140" s="146" t="s">
        <v>131</v>
      </c>
      <c r="H140" s="147">
        <v>375.01</v>
      </c>
      <c r="I140" s="148"/>
      <c r="J140" s="148"/>
      <c r="K140" s="149"/>
      <c r="L140" s="31"/>
      <c r="M140" s="150" t="s">
        <v>1</v>
      </c>
      <c r="N140" s="151" t="s">
        <v>35</v>
      </c>
      <c r="O140" s="152">
        <v>3.1E-2</v>
      </c>
      <c r="P140" s="152">
        <f>O140*H140</f>
        <v>11.625309999999999</v>
      </c>
      <c r="Q140" s="152">
        <v>2.9999999999999997E-4</v>
      </c>
      <c r="R140" s="152">
        <f>Q140*H140</f>
        <v>0.11250299999999999</v>
      </c>
      <c r="S140" s="152">
        <v>0</v>
      </c>
      <c r="T140" s="153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122</v>
      </c>
      <c r="AT140" s="154" t="s">
        <v>120</v>
      </c>
      <c r="AU140" s="154" t="s">
        <v>123</v>
      </c>
      <c r="AY140" s="18" t="s">
        <v>119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8" t="s">
        <v>123</v>
      </c>
      <c r="BK140" s="155">
        <f>ROUND(I140*H140,2)</f>
        <v>0</v>
      </c>
      <c r="BL140" s="18" t="s">
        <v>122</v>
      </c>
      <c r="BM140" s="154" t="s">
        <v>139</v>
      </c>
    </row>
    <row r="141" spans="1:65" s="13" customFormat="1">
      <c r="B141" s="156"/>
      <c r="D141" s="157" t="s">
        <v>140</v>
      </c>
      <c r="E141" s="158" t="s">
        <v>1</v>
      </c>
      <c r="F141" s="159" t="s">
        <v>141</v>
      </c>
      <c r="H141" s="160">
        <v>375.01</v>
      </c>
      <c r="L141" s="156"/>
      <c r="M141" s="161"/>
      <c r="N141" s="162"/>
      <c r="O141" s="162"/>
      <c r="P141" s="162"/>
      <c r="Q141" s="162"/>
      <c r="R141" s="162"/>
      <c r="S141" s="162"/>
      <c r="T141" s="163"/>
      <c r="AT141" s="158" t="s">
        <v>140</v>
      </c>
      <c r="AU141" s="158" t="s">
        <v>123</v>
      </c>
      <c r="AV141" s="13" t="s">
        <v>123</v>
      </c>
      <c r="AW141" s="13" t="s">
        <v>25</v>
      </c>
      <c r="AX141" s="13" t="s">
        <v>77</v>
      </c>
      <c r="AY141" s="158" t="s">
        <v>119</v>
      </c>
    </row>
    <row r="142" spans="1:65" s="2" customFormat="1" ht="16.5" customHeight="1">
      <c r="A142" s="30"/>
      <c r="B142" s="142"/>
      <c r="C142" s="143" t="s">
        <v>142</v>
      </c>
      <c r="D142" s="143" t="s">
        <v>120</v>
      </c>
      <c r="E142" s="144" t="s">
        <v>143</v>
      </c>
      <c r="F142" s="145" t="s">
        <v>144</v>
      </c>
      <c r="G142" s="146" t="s">
        <v>131</v>
      </c>
      <c r="H142" s="147">
        <v>375.01</v>
      </c>
      <c r="I142" s="148"/>
      <c r="J142" s="148"/>
      <c r="K142" s="149"/>
      <c r="L142" s="31"/>
      <c r="M142" s="150" t="s">
        <v>1</v>
      </c>
      <c r="N142" s="151" t="s">
        <v>35</v>
      </c>
      <c r="O142" s="152">
        <v>0.111</v>
      </c>
      <c r="P142" s="152">
        <f>O142*H142</f>
        <v>41.626109999999997</v>
      </c>
      <c r="Q142" s="152">
        <v>4.15E-3</v>
      </c>
      <c r="R142" s="152">
        <f>Q142*H142</f>
        <v>1.5562914999999999</v>
      </c>
      <c r="S142" s="152">
        <v>0</v>
      </c>
      <c r="T142" s="153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122</v>
      </c>
      <c r="AT142" s="154" t="s">
        <v>120</v>
      </c>
      <c r="AU142" s="154" t="s">
        <v>123</v>
      </c>
      <c r="AY142" s="18" t="s">
        <v>119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8" t="s">
        <v>123</v>
      </c>
      <c r="BK142" s="155">
        <f>ROUND(I142*H142,2)</f>
        <v>0</v>
      </c>
      <c r="BL142" s="18" t="s">
        <v>122</v>
      </c>
      <c r="BM142" s="154" t="s">
        <v>145</v>
      </c>
    </row>
    <row r="143" spans="1:65" s="12" customFormat="1" ht="22.9" customHeight="1">
      <c r="B143" s="130"/>
      <c r="D143" s="131" t="s">
        <v>68</v>
      </c>
      <c r="E143" s="140" t="s">
        <v>146</v>
      </c>
      <c r="F143" s="140" t="s">
        <v>147</v>
      </c>
      <c r="J143" s="141"/>
      <c r="L143" s="130"/>
      <c r="M143" s="134"/>
      <c r="N143" s="135"/>
      <c r="O143" s="135"/>
      <c r="P143" s="136">
        <f>SUM(P144:P154)</f>
        <v>53.192399999999999</v>
      </c>
      <c r="Q143" s="135"/>
      <c r="R143" s="136">
        <f>SUM(R144:R154)</f>
        <v>0</v>
      </c>
      <c r="S143" s="135"/>
      <c r="T143" s="137">
        <f>SUM(T144:T154)</f>
        <v>13.748200000000001</v>
      </c>
      <c r="AR143" s="131" t="s">
        <v>77</v>
      </c>
      <c r="AT143" s="138" t="s">
        <v>68</v>
      </c>
      <c r="AU143" s="138" t="s">
        <v>77</v>
      </c>
      <c r="AY143" s="131" t="s">
        <v>119</v>
      </c>
      <c r="BK143" s="139">
        <f>SUM(BK144:BK154)</f>
        <v>0</v>
      </c>
    </row>
    <row r="144" spans="1:65" s="2" customFormat="1" ht="21.75" customHeight="1">
      <c r="A144" s="30"/>
      <c r="B144" s="142"/>
      <c r="C144" s="143" t="s">
        <v>135</v>
      </c>
      <c r="D144" s="143" t="s">
        <v>120</v>
      </c>
      <c r="E144" s="144" t="s">
        <v>148</v>
      </c>
      <c r="F144" s="145" t="s">
        <v>149</v>
      </c>
      <c r="G144" s="146" t="s">
        <v>131</v>
      </c>
      <c r="H144" s="147">
        <v>15</v>
      </c>
      <c r="I144" s="148"/>
      <c r="J144" s="148"/>
      <c r="K144" s="149"/>
      <c r="L144" s="31"/>
      <c r="M144" s="150" t="s">
        <v>1</v>
      </c>
      <c r="N144" s="151" t="s">
        <v>35</v>
      </c>
      <c r="O144" s="152">
        <v>0.16400000000000001</v>
      </c>
      <c r="P144" s="152">
        <f>O144*H144</f>
        <v>2.46</v>
      </c>
      <c r="Q144" s="152">
        <v>0</v>
      </c>
      <c r="R144" s="152">
        <f>Q144*H144</f>
        <v>0</v>
      </c>
      <c r="S144" s="152">
        <v>0.19600000000000001</v>
      </c>
      <c r="T144" s="153">
        <f>S144*H144</f>
        <v>2.94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4" t="s">
        <v>122</v>
      </c>
      <c r="AT144" s="154" t="s">
        <v>120</v>
      </c>
      <c r="AU144" s="154" t="s">
        <v>123</v>
      </c>
      <c r="AY144" s="18" t="s">
        <v>119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8" t="s">
        <v>123</v>
      </c>
      <c r="BK144" s="155">
        <f>ROUND(I144*H144,2)</f>
        <v>0</v>
      </c>
      <c r="BL144" s="18" t="s">
        <v>122</v>
      </c>
      <c r="BM144" s="154" t="s">
        <v>150</v>
      </c>
    </row>
    <row r="145" spans="1:65" s="2" customFormat="1" ht="16.5" customHeight="1">
      <c r="A145" s="30"/>
      <c r="B145" s="142"/>
      <c r="C145" s="143" t="s">
        <v>151</v>
      </c>
      <c r="D145" s="143" t="s">
        <v>120</v>
      </c>
      <c r="E145" s="144" t="s">
        <v>152</v>
      </c>
      <c r="F145" s="145" t="s">
        <v>153</v>
      </c>
      <c r="G145" s="146" t="s">
        <v>131</v>
      </c>
      <c r="H145" s="147">
        <v>47</v>
      </c>
      <c r="I145" s="148"/>
      <c r="J145" s="148"/>
      <c r="K145" s="149"/>
      <c r="L145" s="31"/>
      <c r="M145" s="150" t="s">
        <v>1</v>
      </c>
      <c r="N145" s="151" t="s">
        <v>35</v>
      </c>
      <c r="O145" s="152">
        <v>0.77600000000000002</v>
      </c>
      <c r="P145" s="152">
        <f>O145*H145</f>
        <v>36.472000000000001</v>
      </c>
      <c r="Q145" s="152">
        <v>0</v>
      </c>
      <c r="R145" s="152">
        <f>Q145*H145</f>
        <v>0</v>
      </c>
      <c r="S145" s="152">
        <v>0.16900000000000001</v>
      </c>
      <c r="T145" s="153">
        <f>S145*H145</f>
        <v>7.9430000000000005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4" t="s">
        <v>122</v>
      </c>
      <c r="AT145" s="154" t="s">
        <v>120</v>
      </c>
      <c r="AU145" s="154" t="s">
        <v>123</v>
      </c>
      <c r="AY145" s="18" t="s">
        <v>119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8" t="s">
        <v>123</v>
      </c>
      <c r="BK145" s="155">
        <f>ROUND(I145*H145,2)</f>
        <v>0</v>
      </c>
      <c r="BL145" s="18" t="s">
        <v>122</v>
      </c>
      <c r="BM145" s="154" t="s">
        <v>154</v>
      </c>
    </row>
    <row r="146" spans="1:65" s="2" customFormat="1" ht="16.5" customHeight="1">
      <c r="A146" s="30"/>
      <c r="B146" s="142"/>
      <c r="C146" s="143" t="s">
        <v>155</v>
      </c>
      <c r="D146" s="143" t="s">
        <v>120</v>
      </c>
      <c r="E146" s="144" t="s">
        <v>156</v>
      </c>
      <c r="F146" s="145" t="s">
        <v>157</v>
      </c>
      <c r="G146" s="146" t="s">
        <v>131</v>
      </c>
      <c r="H146" s="147">
        <v>16</v>
      </c>
      <c r="I146" s="148"/>
      <c r="J146" s="148"/>
      <c r="K146" s="149"/>
      <c r="L146" s="31"/>
      <c r="M146" s="150" t="s">
        <v>1</v>
      </c>
      <c r="N146" s="151" t="s">
        <v>35</v>
      </c>
      <c r="O146" s="152">
        <v>0.13400000000000001</v>
      </c>
      <c r="P146" s="152">
        <f>O146*H146</f>
        <v>2.1440000000000001</v>
      </c>
      <c r="Q146" s="152">
        <v>0</v>
      </c>
      <c r="R146" s="152">
        <f>Q146*H146</f>
        <v>0</v>
      </c>
      <c r="S146" s="152">
        <v>4.4999999999999998E-2</v>
      </c>
      <c r="T146" s="153">
        <f>S146*H146</f>
        <v>0.72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4" t="s">
        <v>122</v>
      </c>
      <c r="AT146" s="154" t="s">
        <v>120</v>
      </c>
      <c r="AU146" s="154" t="s">
        <v>123</v>
      </c>
      <c r="AY146" s="18" t="s">
        <v>119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8" t="s">
        <v>123</v>
      </c>
      <c r="BK146" s="155">
        <f>ROUND(I146*H146,2)</f>
        <v>0</v>
      </c>
      <c r="BL146" s="18" t="s">
        <v>122</v>
      </c>
      <c r="BM146" s="154" t="s">
        <v>158</v>
      </c>
    </row>
    <row r="147" spans="1:65" s="14" customFormat="1">
      <c r="B147" s="164"/>
      <c r="D147" s="157" t="s">
        <v>140</v>
      </c>
      <c r="E147" s="165" t="s">
        <v>1</v>
      </c>
      <c r="F147" s="166" t="s">
        <v>159</v>
      </c>
      <c r="H147" s="165" t="s">
        <v>1</v>
      </c>
      <c r="L147" s="164"/>
      <c r="M147" s="167"/>
      <c r="N147" s="168"/>
      <c r="O147" s="168"/>
      <c r="P147" s="168"/>
      <c r="Q147" s="168"/>
      <c r="R147" s="168"/>
      <c r="S147" s="168"/>
      <c r="T147" s="169"/>
      <c r="AT147" s="165" t="s">
        <v>140</v>
      </c>
      <c r="AU147" s="165" t="s">
        <v>123</v>
      </c>
      <c r="AV147" s="14" t="s">
        <v>77</v>
      </c>
      <c r="AW147" s="14" t="s">
        <v>25</v>
      </c>
      <c r="AX147" s="14" t="s">
        <v>69</v>
      </c>
      <c r="AY147" s="165" t="s">
        <v>119</v>
      </c>
    </row>
    <row r="148" spans="1:65" s="13" customFormat="1">
      <c r="B148" s="156"/>
      <c r="D148" s="157" t="s">
        <v>140</v>
      </c>
      <c r="E148" s="158" t="s">
        <v>1</v>
      </c>
      <c r="F148" s="159" t="s">
        <v>160</v>
      </c>
      <c r="H148" s="160">
        <v>16</v>
      </c>
      <c r="L148" s="156"/>
      <c r="M148" s="161"/>
      <c r="N148" s="162"/>
      <c r="O148" s="162"/>
      <c r="P148" s="162"/>
      <c r="Q148" s="162"/>
      <c r="R148" s="162"/>
      <c r="S148" s="162"/>
      <c r="T148" s="163"/>
      <c r="AT148" s="158" t="s">
        <v>140</v>
      </c>
      <c r="AU148" s="158" t="s">
        <v>123</v>
      </c>
      <c r="AV148" s="13" t="s">
        <v>123</v>
      </c>
      <c r="AW148" s="13" t="s">
        <v>25</v>
      </c>
      <c r="AX148" s="13" t="s">
        <v>77</v>
      </c>
      <c r="AY148" s="158" t="s">
        <v>119</v>
      </c>
    </row>
    <row r="149" spans="1:65" s="2" customFormat="1" ht="16.5" customHeight="1">
      <c r="A149" s="30"/>
      <c r="B149" s="142"/>
      <c r="C149" s="143" t="s">
        <v>146</v>
      </c>
      <c r="D149" s="143" t="s">
        <v>120</v>
      </c>
      <c r="E149" s="144" t="s">
        <v>161</v>
      </c>
      <c r="F149" s="145" t="s">
        <v>162</v>
      </c>
      <c r="G149" s="146" t="s">
        <v>131</v>
      </c>
      <c r="H149" s="147">
        <v>78</v>
      </c>
      <c r="I149" s="148"/>
      <c r="J149" s="148"/>
      <c r="K149" s="149"/>
      <c r="L149" s="31"/>
      <c r="M149" s="150" t="s">
        <v>1</v>
      </c>
      <c r="N149" s="151" t="s">
        <v>35</v>
      </c>
      <c r="O149" s="152">
        <v>0.13400000000000001</v>
      </c>
      <c r="P149" s="152">
        <f>O149*H149</f>
        <v>10.452</v>
      </c>
      <c r="Q149" s="152">
        <v>0</v>
      </c>
      <c r="R149" s="152">
        <f>Q149*H149</f>
        <v>0</v>
      </c>
      <c r="S149" s="152">
        <v>1E-3</v>
      </c>
      <c r="T149" s="153">
        <f>S149*H149</f>
        <v>7.8E-2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4" t="s">
        <v>122</v>
      </c>
      <c r="AT149" s="154" t="s">
        <v>120</v>
      </c>
      <c r="AU149" s="154" t="s">
        <v>123</v>
      </c>
      <c r="AY149" s="18" t="s">
        <v>119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8" t="s">
        <v>123</v>
      </c>
      <c r="BK149" s="155">
        <f>ROUND(I149*H149,2)</f>
        <v>0</v>
      </c>
      <c r="BL149" s="18" t="s">
        <v>122</v>
      </c>
      <c r="BM149" s="154" t="s">
        <v>163</v>
      </c>
    </row>
    <row r="150" spans="1:65" s="14" customFormat="1">
      <c r="B150" s="164"/>
      <c r="D150" s="157" t="s">
        <v>140</v>
      </c>
      <c r="E150" s="165" t="s">
        <v>1</v>
      </c>
      <c r="F150" s="166" t="s">
        <v>164</v>
      </c>
      <c r="H150" s="165" t="s">
        <v>1</v>
      </c>
      <c r="L150" s="164"/>
      <c r="M150" s="167"/>
      <c r="N150" s="168"/>
      <c r="O150" s="168"/>
      <c r="P150" s="168"/>
      <c r="Q150" s="168"/>
      <c r="R150" s="168"/>
      <c r="S150" s="168"/>
      <c r="T150" s="169"/>
      <c r="AT150" s="165" t="s">
        <v>140</v>
      </c>
      <c r="AU150" s="165" t="s">
        <v>123</v>
      </c>
      <c r="AV150" s="14" t="s">
        <v>77</v>
      </c>
      <c r="AW150" s="14" t="s">
        <v>25</v>
      </c>
      <c r="AX150" s="14" t="s">
        <v>69</v>
      </c>
      <c r="AY150" s="165" t="s">
        <v>119</v>
      </c>
    </row>
    <row r="151" spans="1:65" s="13" customFormat="1">
      <c r="B151" s="156"/>
      <c r="D151" s="157" t="s">
        <v>140</v>
      </c>
      <c r="E151" s="158" t="s">
        <v>1</v>
      </c>
      <c r="F151" s="159" t="s">
        <v>165</v>
      </c>
      <c r="H151" s="160">
        <v>78</v>
      </c>
      <c r="L151" s="156"/>
      <c r="M151" s="161"/>
      <c r="N151" s="162"/>
      <c r="O151" s="162"/>
      <c r="P151" s="162"/>
      <c r="Q151" s="162"/>
      <c r="R151" s="162"/>
      <c r="S151" s="162"/>
      <c r="T151" s="163"/>
      <c r="AT151" s="158" t="s">
        <v>140</v>
      </c>
      <c r="AU151" s="158" t="s">
        <v>123</v>
      </c>
      <c r="AV151" s="13" t="s">
        <v>123</v>
      </c>
      <c r="AW151" s="13" t="s">
        <v>25</v>
      </c>
      <c r="AX151" s="13" t="s">
        <v>77</v>
      </c>
      <c r="AY151" s="158" t="s">
        <v>119</v>
      </c>
    </row>
    <row r="152" spans="1:65" s="2" customFormat="1" ht="16.5" customHeight="1">
      <c r="A152" s="30"/>
      <c r="B152" s="142"/>
      <c r="C152" s="143" t="s">
        <v>166</v>
      </c>
      <c r="D152" s="143" t="s">
        <v>120</v>
      </c>
      <c r="E152" s="144" t="s">
        <v>167</v>
      </c>
      <c r="F152" s="145" t="s">
        <v>168</v>
      </c>
      <c r="G152" s="146" t="s">
        <v>131</v>
      </c>
      <c r="H152" s="147">
        <v>7.6</v>
      </c>
      <c r="I152" s="148"/>
      <c r="J152" s="148"/>
      <c r="K152" s="149"/>
      <c r="L152" s="31"/>
      <c r="M152" s="150" t="s">
        <v>1</v>
      </c>
      <c r="N152" s="151" t="s">
        <v>35</v>
      </c>
      <c r="O152" s="152">
        <v>0.219</v>
      </c>
      <c r="P152" s="152">
        <f>O152*H152</f>
        <v>1.6643999999999999</v>
      </c>
      <c r="Q152" s="152">
        <v>0</v>
      </c>
      <c r="R152" s="152">
        <f>Q152*H152</f>
        <v>0</v>
      </c>
      <c r="S152" s="152">
        <v>0.27200000000000002</v>
      </c>
      <c r="T152" s="153">
        <f>S152*H152</f>
        <v>2.0672000000000001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122</v>
      </c>
      <c r="AT152" s="154" t="s">
        <v>120</v>
      </c>
      <c r="AU152" s="154" t="s">
        <v>123</v>
      </c>
      <c r="AY152" s="18" t="s">
        <v>119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8" t="s">
        <v>123</v>
      </c>
      <c r="BK152" s="155">
        <f>ROUND(I152*H152,2)</f>
        <v>0</v>
      </c>
      <c r="BL152" s="18" t="s">
        <v>122</v>
      </c>
      <c r="BM152" s="154" t="s">
        <v>169</v>
      </c>
    </row>
    <row r="153" spans="1:65" s="2" customFormat="1" ht="21.75" customHeight="1">
      <c r="A153" s="30"/>
      <c r="B153" s="142"/>
      <c r="C153" s="143" t="s">
        <v>170</v>
      </c>
      <c r="D153" s="143" t="s">
        <v>120</v>
      </c>
      <c r="E153" s="144" t="s">
        <v>171</v>
      </c>
      <c r="F153" s="145" t="s">
        <v>172</v>
      </c>
      <c r="G153" s="146" t="s">
        <v>173</v>
      </c>
      <c r="H153" s="147">
        <v>13.667</v>
      </c>
      <c r="I153" s="148"/>
      <c r="J153" s="148"/>
      <c r="K153" s="149"/>
      <c r="L153" s="31"/>
      <c r="M153" s="150" t="s">
        <v>1</v>
      </c>
      <c r="N153" s="151" t="s">
        <v>35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122</v>
      </c>
      <c r="AT153" s="154" t="s">
        <v>120</v>
      </c>
      <c r="AU153" s="154" t="s">
        <v>123</v>
      </c>
      <c r="AY153" s="18" t="s">
        <v>119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8" t="s">
        <v>123</v>
      </c>
      <c r="BK153" s="155">
        <f>ROUND(I153*H153,2)</f>
        <v>0</v>
      </c>
      <c r="BL153" s="18" t="s">
        <v>122</v>
      </c>
      <c r="BM153" s="154" t="s">
        <v>174</v>
      </c>
    </row>
    <row r="154" spans="1:65" s="13" customFormat="1">
      <c r="B154" s="156"/>
      <c r="D154" s="157" t="s">
        <v>140</v>
      </c>
      <c r="E154" s="158" t="s">
        <v>1</v>
      </c>
      <c r="F154" s="159" t="s">
        <v>175</v>
      </c>
      <c r="H154" s="160">
        <v>13.667</v>
      </c>
      <c r="L154" s="156"/>
      <c r="M154" s="161"/>
      <c r="N154" s="162"/>
      <c r="O154" s="162"/>
      <c r="P154" s="162"/>
      <c r="Q154" s="162"/>
      <c r="R154" s="162"/>
      <c r="S154" s="162"/>
      <c r="T154" s="163"/>
      <c r="AT154" s="158" t="s">
        <v>140</v>
      </c>
      <c r="AU154" s="158" t="s">
        <v>123</v>
      </c>
      <c r="AV154" s="13" t="s">
        <v>123</v>
      </c>
      <c r="AW154" s="13" t="s">
        <v>25</v>
      </c>
      <c r="AX154" s="13" t="s">
        <v>77</v>
      </c>
      <c r="AY154" s="158" t="s">
        <v>119</v>
      </c>
    </row>
    <row r="155" spans="1:65" s="12" customFormat="1" ht="22.9" customHeight="1">
      <c r="B155" s="130"/>
      <c r="D155" s="131" t="s">
        <v>68</v>
      </c>
      <c r="E155" s="140" t="s">
        <v>176</v>
      </c>
      <c r="F155" s="140" t="s">
        <v>177</v>
      </c>
      <c r="J155" s="141"/>
      <c r="L155" s="130"/>
      <c r="M155" s="134"/>
      <c r="N155" s="135"/>
      <c r="O155" s="135"/>
      <c r="P155" s="136">
        <f>P156+P157</f>
        <v>26.896145399999998</v>
      </c>
      <c r="Q155" s="135"/>
      <c r="R155" s="136">
        <f>R156+R157</f>
        <v>0.8188782</v>
      </c>
      <c r="S155" s="135"/>
      <c r="T155" s="137">
        <f>T156+T157</f>
        <v>0</v>
      </c>
      <c r="AR155" s="131" t="s">
        <v>77</v>
      </c>
      <c r="AT155" s="138" t="s">
        <v>68</v>
      </c>
      <c r="AU155" s="138" t="s">
        <v>77</v>
      </c>
      <c r="AY155" s="131" t="s">
        <v>119</v>
      </c>
      <c r="BK155" s="139">
        <f>BK156+BK157</f>
        <v>0</v>
      </c>
    </row>
    <row r="156" spans="1:65" s="2" customFormat="1" ht="21.75" customHeight="1">
      <c r="A156" s="30"/>
      <c r="B156" s="142"/>
      <c r="C156" s="143" t="s">
        <v>178</v>
      </c>
      <c r="D156" s="143" t="s">
        <v>120</v>
      </c>
      <c r="E156" s="144" t="s">
        <v>179</v>
      </c>
      <c r="F156" s="145" t="s">
        <v>180</v>
      </c>
      <c r="G156" s="146" t="s">
        <v>173</v>
      </c>
      <c r="H156" s="147">
        <v>6.7050000000000001</v>
      </c>
      <c r="I156" s="148"/>
      <c r="J156" s="148"/>
      <c r="K156" s="149"/>
      <c r="L156" s="31"/>
      <c r="M156" s="150" t="s">
        <v>1</v>
      </c>
      <c r="N156" s="151" t="s">
        <v>35</v>
      </c>
      <c r="O156" s="152">
        <v>0.32900000000000001</v>
      </c>
      <c r="P156" s="152">
        <f>O156*H156</f>
        <v>2.2059450000000003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4" t="s">
        <v>122</v>
      </c>
      <c r="AT156" s="154" t="s">
        <v>120</v>
      </c>
      <c r="AU156" s="154" t="s">
        <v>123</v>
      </c>
      <c r="AY156" s="18" t="s">
        <v>119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8" t="s">
        <v>123</v>
      </c>
      <c r="BK156" s="155">
        <f>ROUND(I156*H156,2)</f>
        <v>0</v>
      </c>
      <c r="BL156" s="18" t="s">
        <v>122</v>
      </c>
      <c r="BM156" s="154" t="s">
        <v>181</v>
      </c>
    </row>
    <row r="157" spans="1:65" s="12" customFormat="1" ht="20.85" customHeight="1">
      <c r="B157" s="130"/>
      <c r="D157" s="131" t="s">
        <v>68</v>
      </c>
      <c r="E157" s="140" t="s">
        <v>182</v>
      </c>
      <c r="F157" s="140" t="s">
        <v>183</v>
      </c>
      <c r="J157" s="141"/>
      <c r="L157" s="130"/>
      <c r="M157" s="134"/>
      <c r="N157" s="135"/>
      <c r="O157" s="135"/>
      <c r="P157" s="136">
        <f>P158+SUM(P159:P165)</f>
        <v>24.690200399999998</v>
      </c>
      <c r="Q157" s="135"/>
      <c r="R157" s="136">
        <f>R158+SUM(R159:R165)</f>
        <v>0.8188782</v>
      </c>
      <c r="S157" s="135"/>
      <c r="T157" s="137">
        <f>T158+SUM(T159:T165)</f>
        <v>0</v>
      </c>
      <c r="AR157" s="131" t="s">
        <v>123</v>
      </c>
      <c r="AT157" s="138" t="s">
        <v>68</v>
      </c>
      <c r="AU157" s="138" t="s">
        <v>123</v>
      </c>
      <c r="AY157" s="131" t="s">
        <v>119</v>
      </c>
      <c r="BK157" s="139">
        <f>BK158+SUM(BK159:BK165)</f>
        <v>0</v>
      </c>
    </row>
    <row r="158" spans="1:65" s="2" customFormat="1" ht="16.5" customHeight="1">
      <c r="A158" s="30"/>
      <c r="B158" s="142"/>
      <c r="C158" s="143" t="s">
        <v>184</v>
      </c>
      <c r="D158" s="143" t="s">
        <v>120</v>
      </c>
      <c r="E158" s="144" t="s">
        <v>185</v>
      </c>
      <c r="F158" s="145" t="s">
        <v>186</v>
      </c>
      <c r="G158" s="146" t="s">
        <v>131</v>
      </c>
      <c r="H158" s="147">
        <v>13.42</v>
      </c>
      <c r="I158" s="148"/>
      <c r="J158" s="148"/>
      <c r="K158" s="149"/>
      <c r="L158" s="31"/>
      <c r="M158" s="150" t="s">
        <v>1</v>
      </c>
      <c r="N158" s="151" t="s">
        <v>35</v>
      </c>
      <c r="O158" s="152">
        <v>0.43117</v>
      </c>
      <c r="P158" s="152">
        <f>O158*H158</f>
        <v>5.7863014000000002</v>
      </c>
      <c r="Q158" s="152">
        <v>4.0000000000000002E-4</v>
      </c>
      <c r="R158" s="152">
        <f>Q158*H158</f>
        <v>5.3680000000000004E-3</v>
      </c>
      <c r="S158" s="152">
        <v>0</v>
      </c>
      <c r="T158" s="153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160</v>
      </c>
      <c r="AT158" s="154" t="s">
        <v>120</v>
      </c>
      <c r="AU158" s="154" t="s">
        <v>127</v>
      </c>
      <c r="AY158" s="18" t="s">
        <v>119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8" t="s">
        <v>123</v>
      </c>
      <c r="BK158" s="155">
        <f>ROUND(I158*H158,2)</f>
        <v>0</v>
      </c>
      <c r="BL158" s="18" t="s">
        <v>160</v>
      </c>
      <c r="BM158" s="154" t="s">
        <v>187</v>
      </c>
    </row>
    <row r="159" spans="1:65" s="2" customFormat="1" ht="16.5" customHeight="1">
      <c r="A159" s="30"/>
      <c r="B159" s="142"/>
      <c r="C159" s="170" t="s">
        <v>188</v>
      </c>
      <c r="D159" s="170" t="s">
        <v>189</v>
      </c>
      <c r="E159" s="171" t="s">
        <v>190</v>
      </c>
      <c r="F159" s="172" t="s">
        <v>191</v>
      </c>
      <c r="G159" s="173" t="s">
        <v>131</v>
      </c>
      <c r="H159" s="174">
        <v>13.823</v>
      </c>
      <c r="I159" s="175"/>
      <c r="J159" s="175"/>
      <c r="K159" s="176"/>
      <c r="L159" s="177"/>
      <c r="M159" s="178" t="s">
        <v>1</v>
      </c>
      <c r="N159" s="179" t="s">
        <v>35</v>
      </c>
      <c r="O159" s="152">
        <v>0</v>
      </c>
      <c r="P159" s="152">
        <f>O159*H159</f>
        <v>0</v>
      </c>
      <c r="Q159" s="152">
        <v>2.3999999999999998E-3</v>
      </c>
      <c r="R159" s="152">
        <f>Q159*H159</f>
        <v>3.3175199999999995E-2</v>
      </c>
      <c r="S159" s="152">
        <v>0</v>
      </c>
      <c r="T159" s="153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4" t="s">
        <v>192</v>
      </c>
      <c r="AT159" s="154" t="s">
        <v>189</v>
      </c>
      <c r="AU159" s="154" t="s">
        <v>127</v>
      </c>
      <c r="AY159" s="18" t="s">
        <v>119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8" t="s">
        <v>123</v>
      </c>
      <c r="BK159" s="155">
        <f>ROUND(I159*H159,2)</f>
        <v>0</v>
      </c>
      <c r="BL159" s="18" t="s">
        <v>160</v>
      </c>
      <c r="BM159" s="154" t="s">
        <v>193</v>
      </c>
    </row>
    <row r="160" spans="1:65" s="13" customFormat="1">
      <c r="B160" s="156"/>
      <c r="D160" s="157" t="s">
        <v>140</v>
      </c>
      <c r="F160" s="159" t="s">
        <v>194</v>
      </c>
      <c r="H160" s="160">
        <v>13.823</v>
      </c>
      <c r="L160" s="156"/>
      <c r="M160" s="161"/>
      <c r="N160" s="162"/>
      <c r="O160" s="162"/>
      <c r="P160" s="162"/>
      <c r="Q160" s="162"/>
      <c r="R160" s="162"/>
      <c r="S160" s="162"/>
      <c r="T160" s="163"/>
      <c r="AT160" s="158" t="s">
        <v>140</v>
      </c>
      <c r="AU160" s="158" t="s">
        <v>127</v>
      </c>
      <c r="AV160" s="13" t="s">
        <v>123</v>
      </c>
      <c r="AW160" s="13" t="s">
        <v>3</v>
      </c>
      <c r="AX160" s="13" t="s">
        <v>77</v>
      </c>
      <c r="AY160" s="158" t="s">
        <v>119</v>
      </c>
    </row>
    <row r="161" spans="1:65" s="2" customFormat="1" ht="16.5" customHeight="1">
      <c r="A161" s="30"/>
      <c r="B161" s="142"/>
      <c r="C161" s="143" t="s">
        <v>195</v>
      </c>
      <c r="D161" s="143" t="s">
        <v>120</v>
      </c>
      <c r="E161" s="144" t="s">
        <v>196</v>
      </c>
      <c r="F161" s="145" t="s">
        <v>197</v>
      </c>
      <c r="G161" s="146" t="s">
        <v>131</v>
      </c>
      <c r="H161" s="147">
        <v>102.77</v>
      </c>
      <c r="I161" s="148"/>
      <c r="J161" s="148"/>
      <c r="K161" s="149"/>
      <c r="L161" s="31"/>
      <c r="M161" s="150" t="s">
        <v>1</v>
      </c>
      <c r="N161" s="151" t="s">
        <v>35</v>
      </c>
      <c r="O161" s="152">
        <v>0.10299999999999999</v>
      </c>
      <c r="P161" s="152">
        <f>O161*H161</f>
        <v>10.58531</v>
      </c>
      <c r="Q161" s="152">
        <v>7.4999999999999997E-3</v>
      </c>
      <c r="R161" s="152">
        <f>Q161*H161</f>
        <v>0.77077499999999999</v>
      </c>
      <c r="S161" s="152">
        <v>0</v>
      </c>
      <c r="T161" s="153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160</v>
      </c>
      <c r="AT161" s="154" t="s">
        <v>120</v>
      </c>
      <c r="AU161" s="154" t="s">
        <v>127</v>
      </c>
      <c r="AY161" s="18" t="s">
        <v>119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8" t="s">
        <v>123</v>
      </c>
      <c r="BK161" s="155">
        <f>ROUND(I161*H161,2)</f>
        <v>0</v>
      </c>
      <c r="BL161" s="18" t="s">
        <v>160</v>
      </c>
      <c r="BM161" s="154" t="s">
        <v>198</v>
      </c>
    </row>
    <row r="162" spans="1:65" s="14" customFormat="1">
      <c r="B162" s="164"/>
      <c r="D162" s="157" t="s">
        <v>140</v>
      </c>
      <c r="E162" s="165" t="s">
        <v>1</v>
      </c>
      <c r="F162" s="166" t="s">
        <v>199</v>
      </c>
      <c r="H162" s="165" t="s">
        <v>1</v>
      </c>
      <c r="L162" s="164"/>
      <c r="M162" s="167"/>
      <c r="N162" s="168"/>
      <c r="O162" s="168"/>
      <c r="P162" s="168"/>
      <c r="Q162" s="168"/>
      <c r="R162" s="168"/>
      <c r="S162" s="168"/>
      <c r="T162" s="169"/>
      <c r="AT162" s="165" t="s">
        <v>140</v>
      </c>
      <c r="AU162" s="165" t="s">
        <v>127</v>
      </c>
      <c r="AV162" s="14" t="s">
        <v>77</v>
      </c>
      <c r="AW162" s="14" t="s">
        <v>25</v>
      </c>
      <c r="AX162" s="14" t="s">
        <v>69</v>
      </c>
      <c r="AY162" s="165" t="s">
        <v>119</v>
      </c>
    </row>
    <row r="163" spans="1:65" s="13" customFormat="1">
      <c r="B163" s="156"/>
      <c r="D163" s="157" t="s">
        <v>140</v>
      </c>
      <c r="E163" s="158" t="s">
        <v>1</v>
      </c>
      <c r="F163" s="159" t="s">
        <v>200</v>
      </c>
      <c r="H163" s="160">
        <v>102.77</v>
      </c>
      <c r="L163" s="156"/>
      <c r="M163" s="161"/>
      <c r="N163" s="162"/>
      <c r="O163" s="162"/>
      <c r="P163" s="162"/>
      <c r="Q163" s="162"/>
      <c r="R163" s="162"/>
      <c r="S163" s="162"/>
      <c r="T163" s="163"/>
      <c r="AT163" s="158" t="s">
        <v>140</v>
      </c>
      <c r="AU163" s="158" t="s">
        <v>127</v>
      </c>
      <c r="AV163" s="13" t="s">
        <v>123</v>
      </c>
      <c r="AW163" s="13" t="s">
        <v>25</v>
      </c>
      <c r="AX163" s="13" t="s">
        <v>77</v>
      </c>
      <c r="AY163" s="158" t="s">
        <v>119</v>
      </c>
    </row>
    <row r="164" spans="1:65" s="2" customFormat="1" ht="16.5" customHeight="1">
      <c r="A164" s="30"/>
      <c r="B164" s="142"/>
      <c r="C164" s="143" t="s">
        <v>160</v>
      </c>
      <c r="D164" s="143" t="s">
        <v>120</v>
      </c>
      <c r="E164" s="144" t="s">
        <v>201</v>
      </c>
      <c r="F164" s="145" t="s">
        <v>202</v>
      </c>
      <c r="G164" s="146" t="s">
        <v>173</v>
      </c>
      <c r="H164" s="147">
        <v>0.81899999999999995</v>
      </c>
      <c r="I164" s="148"/>
      <c r="J164" s="148"/>
      <c r="K164" s="149"/>
      <c r="L164" s="31"/>
      <c r="M164" s="150" t="s">
        <v>1</v>
      </c>
      <c r="N164" s="151" t="s">
        <v>35</v>
      </c>
      <c r="O164" s="152">
        <v>1.0309999999999999</v>
      </c>
      <c r="P164" s="152">
        <f>O164*H164</f>
        <v>0.84438899999999983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4" t="s">
        <v>160</v>
      </c>
      <c r="AT164" s="154" t="s">
        <v>120</v>
      </c>
      <c r="AU164" s="154" t="s">
        <v>127</v>
      </c>
      <c r="AY164" s="18" t="s">
        <v>119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8" t="s">
        <v>123</v>
      </c>
      <c r="BK164" s="155">
        <f>ROUND(I164*H164,2)</f>
        <v>0</v>
      </c>
      <c r="BL164" s="18" t="s">
        <v>160</v>
      </c>
      <c r="BM164" s="154" t="s">
        <v>203</v>
      </c>
    </row>
    <row r="165" spans="1:65" s="15" customFormat="1" ht="20.85" customHeight="1">
      <c r="B165" s="180"/>
      <c r="D165" s="181" t="s">
        <v>68</v>
      </c>
      <c r="E165" s="181" t="s">
        <v>204</v>
      </c>
      <c r="F165" s="181" t="s">
        <v>205</v>
      </c>
      <c r="J165" s="182"/>
      <c r="L165" s="180"/>
      <c r="M165" s="183"/>
      <c r="N165" s="184"/>
      <c r="O165" s="184"/>
      <c r="P165" s="185">
        <f>SUM(P166:P170)</f>
        <v>7.4741999999999997</v>
      </c>
      <c r="Q165" s="184"/>
      <c r="R165" s="185">
        <f>SUM(R166:R170)</f>
        <v>9.5599999999999991E-3</v>
      </c>
      <c r="S165" s="184"/>
      <c r="T165" s="186">
        <f>SUM(T166:T170)</f>
        <v>0</v>
      </c>
      <c r="AR165" s="181" t="s">
        <v>123</v>
      </c>
      <c r="AT165" s="187" t="s">
        <v>68</v>
      </c>
      <c r="AU165" s="187" t="s">
        <v>127</v>
      </c>
      <c r="AY165" s="181" t="s">
        <v>119</v>
      </c>
      <c r="BK165" s="188">
        <f>SUM(BK166:BK170)</f>
        <v>0</v>
      </c>
    </row>
    <row r="166" spans="1:65" s="2" customFormat="1" ht="16.5" customHeight="1">
      <c r="A166" s="30"/>
      <c r="B166" s="142"/>
      <c r="C166" s="143" t="s">
        <v>206</v>
      </c>
      <c r="D166" s="143" t="s">
        <v>120</v>
      </c>
      <c r="E166" s="144" t="s">
        <v>207</v>
      </c>
      <c r="F166" s="145" t="s">
        <v>208</v>
      </c>
      <c r="G166" s="146" t="s">
        <v>121</v>
      </c>
      <c r="H166" s="147">
        <v>5</v>
      </c>
      <c r="I166" s="148"/>
      <c r="J166" s="148"/>
      <c r="K166" s="149"/>
      <c r="L166" s="31"/>
      <c r="M166" s="150" t="s">
        <v>1</v>
      </c>
      <c r="N166" s="151" t="s">
        <v>35</v>
      </c>
      <c r="O166" s="152">
        <v>0.27</v>
      </c>
      <c r="P166" s="152">
        <f>O166*H166</f>
        <v>1.35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4" t="s">
        <v>160</v>
      </c>
      <c r="AT166" s="154" t="s">
        <v>120</v>
      </c>
      <c r="AU166" s="154" t="s">
        <v>122</v>
      </c>
      <c r="AY166" s="18" t="s">
        <v>119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8" t="s">
        <v>123</v>
      </c>
      <c r="BK166" s="155">
        <f>ROUND(I166*H166,2)</f>
        <v>0</v>
      </c>
      <c r="BL166" s="18" t="s">
        <v>160</v>
      </c>
      <c r="BM166" s="154" t="s">
        <v>209</v>
      </c>
    </row>
    <row r="167" spans="1:65" s="2" customFormat="1" ht="16.5" customHeight="1">
      <c r="A167" s="30"/>
      <c r="B167" s="142"/>
      <c r="C167" s="170" t="s">
        <v>210</v>
      </c>
      <c r="D167" s="170" t="s">
        <v>189</v>
      </c>
      <c r="E167" s="171" t="s">
        <v>211</v>
      </c>
      <c r="F167" s="172" t="s">
        <v>212</v>
      </c>
      <c r="G167" s="173" t="s">
        <v>121</v>
      </c>
      <c r="H167" s="174">
        <v>5</v>
      </c>
      <c r="I167" s="175"/>
      <c r="J167" s="175"/>
      <c r="K167" s="176"/>
      <c r="L167" s="177"/>
      <c r="M167" s="178" t="s">
        <v>1</v>
      </c>
      <c r="N167" s="179" t="s">
        <v>35</v>
      </c>
      <c r="O167" s="152">
        <v>0</v>
      </c>
      <c r="P167" s="152">
        <f>O167*H167</f>
        <v>0</v>
      </c>
      <c r="Q167" s="152">
        <v>6.9999999999999994E-5</v>
      </c>
      <c r="R167" s="152">
        <f>Q167*H167</f>
        <v>3.4999999999999994E-4</v>
      </c>
      <c r="S167" s="152">
        <v>0</v>
      </c>
      <c r="T167" s="153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4" t="s">
        <v>192</v>
      </c>
      <c r="AT167" s="154" t="s">
        <v>189</v>
      </c>
      <c r="AU167" s="154" t="s">
        <v>122</v>
      </c>
      <c r="AY167" s="18" t="s">
        <v>119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8" t="s">
        <v>123</v>
      </c>
      <c r="BK167" s="155">
        <f>ROUND(I167*H167,2)</f>
        <v>0</v>
      </c>
      <c r="BL167" s="18" t="s">
        <v>160</v>
      </c>
      <c r="BM167" s="154" t="s">
        <v>213</v>
      </c>
    </row>
    <row r="168" spans="1:65" s="2" customFormat="1" ht="16.5" customHeight="1">
      <c r="A168" s="30"/>
      <c r="B168" s="142"/>
      <c r="C168" s="143" t="s">
        <v>214</v>
      </c>
      <c r="D168" s="143" t="s">
        <v>120</v>
      </c>
      <c r="E168" s="144" t="s">
        <v>215</v>
      </c>
      <c r="F168" s="145" t="s">
        <v>216</v>
      </c>
      <c r="G168" s="146" t="s">
        <v>121</v>
      </c>
      <c r="H168" s="147">
        <v>4</v>
      </c>
      <c r="I168" s="148"/>
      <c r="J168" s="148"/>
      <c r="K168" s="149"/>
      <c r="L168" s="31"/>
      <c r="M168" s="150" t="s">
        <v>1</v>
      </c>
      <c r="N168" s="151" t="s">
        <v>35</v>
      </c>
      <c r="O168" s="152">
        <v>1.2010000000000001</v>
      </c>
      <c r="P168" s="152">
        <f>O168*H168</f>
        <v>4.8040000000000003</v>
      </c>
      <c r="Q168" s="152">
        <v>2.3E-3</v>
      </c>
      <c r="R168" s="152">
        <f>Q168*H168</f>
        <v>9.1999999999999998E-3</v>
      </c>
      <c r="S168" s="152">
        <v>0</v>
      </c>
      <c r="T168" s="153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160</v>
      </c>
      <c r="AT168" s="154" t="s">
        <v>120</v>
      </c>
      <c r="AU168" s="154" t="s">
        <v>122</v>
      </c>
      <c r="AY168" s="18" t="s">
        <v>119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8" t="s">
        <v>123</v>
      </c>
      <c r="BK168" s="155">
        <f>ROUND(I168*H168,2)</f>
        <v>0</v>
      </c>
      <c r="BL168" s="18" t="s">
        <v>160</v>
      </c>
      <c r="BM168" s="154" t="s">
        <v>217</v>
      </c>
    </row>
    <row r="169" spans="1:65" s="2" customFormat="1" ht="16.5" customHeight="1">
      <c r="A169" s="30"/>
      <c r="B169" s="142"/>
      <c r="C169" s="143" t="s">
        <v>7</v>
      </c>
      <c r="D169" s="143" t="s">
        <v>120</v>
      </c>
      <c r="E169" s="144" t="s">
        <v>218</v>
      </c>
      <c r="F169" s="145" t="s">
        <v>219</v>
      </c>
      <c r="G169" s="146" t="s">
        <v>121</v>
      </c>
      <c r="H169" s="147">
        <v>1</v>
      </c>
      <c r="I169" s="148"/>
      <c r="J169" s="148"/>
      <c r="K169" s="149"/>
      <c r="L169" s="31"/>
      <c r="M169" s="150" t="s">
        <v>1</v>
      </c>
      <c r="N169" s="151" t="s">
        <v>35</v>
      </c>
      <c r="O169" s="152">
        <v>1.1419999999999999</v>
      </c>
      <c r="P169" s="152">
        <f>O169*H169</f>
        <v>1.1419999999999999</v>
      </c>
      <c r="Q169" s="152">
        <v>1.0000000000000001E-5</v>
      </c>
      <c r="R169" s="152">
        <f>Q169*H169</f>
        <v>1.0000000000000001E-5</v>
      </c>
      <c r="S169" s="152">
        <v>0</v>
      </c>
      <c r="T169" s="153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160</v>
      </c>
      <c r="AT169" s="154" t="s">
        <v>120</v>
      </c>
      <c r="AU169" s="154" t="s">
        <v>122</v>
      </c>
      <c r="AY169" s="18" t="s">
        <v>119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8" t="s">
        <v>123</v>
      </c>
      <c r="BK169" s="155">
        <f>ROUND(I169*H169,2)</f>
        <v>0</v>
      </c>
      <c r="BL169" s="18" t="s">
        <v>160</v>
      </c>
      <c r="BM169" s="154" t="s">
        <v>220</v>
      </c>
    </row>
    <row r="170" spans="1:65" s="2" customFormat="1" ht="16.5" customHeight="1">
      <c r="A170" s="30"/>
      <c r="B170" s="142"/>
      <c r="C170" s="143" t="s">
        <v>221</v>
      </c>
      <c r="D170" s="143" t="s">
        <v>120</v>
      </c>
      <c r="E170" s="144" t="s">
        <v>222</v>
      </c>
      <c r="F170" s="145" t="s">
        <v>223</v>
      </c>
      <c r="G170" s="146" t="s">
        <v>173</v>
      </c>
      <c r="H170" s="147">
        <v>0.1</v>
      </c>
      <c r="I170" s="148"/>
      <c r="J170" s="148"/>
      <c r="K170" s="149"/>
      <c r="L170" s="31"/>
      <c r="M170" s="150" t="s">
        <v>1</v>
      </c>
      <c r="N170" s="151" t="s">
        <v>35</v>
      </c>
      <c r="O170" s="152">
        <v>1.782</v>
      </c>
      <c r="P170" s="152">
        <f>O170*H170</f>
        <v>0.17820000000000003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160</v>
      </c>
      <c r="AT170" s="154" t="s">
        <v>120</v>
      </c>
      <c r="AU170" s="154" t="s">
        <v>122</v>
      </c>
      <c r="AY170" s="18" t="s">
        <v>119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8" t="s">
        <v>123</v>
      </c>
      <c r="BK170" s="155">
        <f>ROUND(I170*H170,2)</f>
        <v>0</v>
      </c>
      <c r="BL170" s="18" t="s">
        <v>160</v>
      </c>
      <c r="BM170" s="154" t="s">
        <v>224</v>
      </c>
    </row>
    <row r="171" spans="1:65" s="12" customFormat="1" ht="22.9" customHeight="1">
      <c r="B171" s="130"/>
      <c r="D171" s="131" t="s">
        <v>68</v>
      </c>
      <c r="E171" s="140" t="s">
        <v>225</v>
      </c>
      <c r="F171" s="140" t="s">
        <v>226</v>
      </c>
      <c r="J171" s="141"/>
      <c r="L171" s="130"/>
      <c r="M171" s="134"/>
      <c r="N171" s="135"/>
      <c r="O171" s="135"/>
      <c r="P171" s="136">
        <f>SUM(P172:P174)</f>
        <v>76.431281999999982</v>
      </c>
      <c r="Q171" s="135"/>
      <c r="R171" s="136">
        <f>SUM(R172:R174)</f>
        <v>1.0308691999999999</v>
      </c>
      <c r="S171" s="135"/>
      <c r="T171" s="137">
        <f>SUM(T172:T174)</f>
        <v>0</v>
      </c>
      <c r="AR171" s="131" t="s">
        <v>123</v>
      </c>
      <c r="AT171" s="138" t="s">
        <v>68</v>
      </c>
      <c r="AU171" s="138" t="s">
        <v>77</v>
      </c>
      <c r="AY171" s="131" t="s">
        <v>119</v>
      </c>
      <c r="BK171" s="139">
        <f>SUM(BK172:BK174)</f>
        <v>0</v>
      </c>
    </row>
    <row r="172" spans="1:65" s="2" customFormat="1" ht="16.5" customHeight="1">
      <c r="A172" s="30"/>
      <c r="B172" s="142"/>
      <c r="C172" s="143" t="s">
        <v>227</v>
      </c>
      <c r="D172" s="143" t="s">
        <v>120</v>
      </c>
      <c r="E172" s="144" t="s">
        <v>228</v>
      </c>
      <c r="F172" s="145" t="s">
        <v>229</v>
      </c>
      <c r="G172" s="146" t="s">
        <v>131</v>
      </c>
      <c r="H172" s="147">
        <v>81.88</v>
      </c>
      <c r="I172" s="148"/>
      <c r="J172" s="148"/>
      <c r="K172" s="149"/>
      <c r="L172" s="31"/>
      <c r="M172" s="150" t="s">
        <v>1</v>
      </c>
      <c r="N172" s="151" t="s">
        <v>35</v>
      </c>
      <c r="O172" s="152">
        <v>0.84</v>
      </c>
      <c r="P172" s="152">
        <f>O172*H172</f>
        <v>68.779199999999989</v>
      </c>
      <c r="Q172" s="152">
        <v>1.259E-2</v>
      </c>
      <c r="R172" s="152">
        <f>Q172*H172</f>
        <v>1.0308691999999999</v>
      </c>
      <c r="S172" s="152">
        <v>0</v>
      </c>
      <c r="T172" s="153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4" t="s">
        <v>160</v>
      </c>
      <c r="AT172" s="154" t="s">
        <v>120</v>
      </c>
      <c r="AU172" s="154" t="s">
        <v>123</v>
      </c>
      <c r="AY172" s="18" t="s">
        <v>119</v>
      </c>
      <c r="BE172" s="155">
        <f>IF(N172="základná",J172,0)</f>
        <v>0</v>
      </c>
      <c r="BF172" s="155">
        <f>IF(N172="znížená",J172,0)</f>
        <v>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8" t="s">
        <v>123</v>
      </c>
      <c r="BK172" s="155">
        <f>ROUND(I172*H172,2)</f>
        <v>0</v>
      </c>
      <c r="BL172" s="18" t="s">
        <v>160</v>
      </c>
      <c r="BM172" s="154" t="s">
        <v>230</v>
      </c>
    </row>
    <row r="173" spans="1:65" s="13" customFormat="1">
      <c r="B173" s="156"/>
      <c r="D173" s="157" t="s">
        <v>140</v>
      </c>
      <c r="E173" s="158" t="s">
        <v>1</v>
      </c>
      <c r="F173" s="159" t="s">
        <v>231</v>
      </c>
      <c r="H173" s="160">
        <v>81.88</v>
      </c>
      <c r="L173" s="156"/>
      <c r="M173" s="161"/>
      <c r="N173" s="162"/>
      <c r="O173" s="162"/>
      <c r="P173" s="162"/>
      <c r="Q173" s="162"/>
      <c r="R173" s="162"/>
      <c r="S173" s="162"/>
      <c r="T173" s="163"/>
      <c r="AT173" s="158" t="s">
        <v>140</v>
      </c>
      <c r="AU173" s="158" t="s">
        <v>123</v>
      </c>
      <c r="AV173" s="13" t="s">
        <v>123</v>
      </c>
      <c r="AW173" s="13" t="s">
        <v>25</v>
      </c>
      <c r="AX173" s="13" t="s">
        <v>77</v>
      </c>
      <c r="AY173" s="158" t="s">
        <v>119</v>
      </c>
    </row>
    <row r="174" spans="1:65" s="2" customFormat="1" ht="16.5" customHeight="1">
      <c r="A174" s="30"/>
      <c r="B174" s="142"/>
      <c r="C174" s="143" t="s">
        <v>232</v>
      </c>
      <c r="D174" s="143" t="s">
        <v>120</v>
      </c>
      <c r="E174" s="144" t="s">
        <v>233</v>
      </c>
      <c r="F174" s="145" t="s">
        <v>234</v>
      </c>
      <c r="G174" s="146" t="s">
        <v>173</v>
      </c>
      <c r="H174" s="147">
        <v>1.0309999999999999</v>
      </c>
      <c r="I174" s="148"/>
      <c r="J174" s="148"/>
      <c r="K174" s="149"/>
      <c r="L174" s="31"/>
      <c r="M174" s="150" t="s">
        <v>1</v>
      </c>
      <c r="N174" s="151" t="s">
        <v>35</v>
      </c>
      <c r="O174" s="152">
        <v>7.4219999999999997</v>
      </c>
      <c r="P174" s="152">
        <f>O174*H174</f>
        <v>7.6520819999999992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160</v>
      </c>
      <c r="AT174" s="154" t="s">
        <v>120</v>
      </c>
      <c r="AU174" s="154" t="s">
        <v>123</v>
      </c>
      <c r="AY174" s="18" t="s">
        <v>119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18" t="s">
        <v>123</v>
      </c>
      <c r="BK174" s="155">
        <f>ROUND(I174*H174,2)</f>
        <v>0</v>
      </c>
      <c r="BL174" s="18" t="s">
        <v>160</v>
      </c>
      <c r="BM174" s="154" t="s">
        <v>235</v>
      </c>
    </row>
    <row r="175" spans="1:65" s="12" customFormat="1" ht="22.9" customHeight="1">
      <c r="B175" s="130"/>
      <c r="D175" s="131" t="s">
        <v>68</v>
      </c>
      <c r="E175" s="140" t="s">
        <v>236</v>
      </c>
      <c r="F175" s="140" t="s">
        <v>237</v>
      </c>
      <c r="J175" s="141"/>
      <c r="L175" s="130"/>
      <c r="M175" s="134"/>
      <c r="N175" s="135"/>
      <c r="O175" s="135"/>
      <c r="P175" s="136">
        <f>SUM(P176:P186)</f>
        <v>27.386909999999997</v>
      </c>
      <c r="Q175" s="135"/>
      <c r="R175" s="136">
        <f>SUM(R176:R186)</f>
        <v>2.6167099999999999E-2</v>
      </c>
      <c r="S175" s="135"/>
      <c r="T175" s="137">
        <f>SUM(T176:T186)</f>
        <v>0</v>
      </c>
      <c r="AR175" s="131" t="s">
        <v>123</v>
      </c>
      <c r="AT175" s="138" t="s">
        <v>68</v>
      </c>
      <c r="AU175" s="138" t="s">
        <v>77</v>
      </c>
      <c r="AY175" s="131" t="s">
        <v>119</v>
      </c>
      <c r="BK175" s="139">
        <f>SUM(BK176:BK186)</f>
        <v>0</v>
      </c>
    </row>
    <row r="176" spans="1:65" s="2" customFormat="1" ht="16.5" customHeight="1">
      <c r="A176" s="30"/>
      <c r="B176" s="142"/>
      <c r="C176" s="143" t="s">
        <v>238</v>
      </c>
      <c r="D176" s="143" t="s">
        <v>120</v>
      </c>
      <c r="E176" s="144" t="s">
        <v>239</v>
      </c>
      <c r="F176" s="145" t="s">
        <v>240</v>
      </c>
      <c r="G176" s="146" t="s">
        <v>121</v>
      </c>
      <c r="H176" s="147">
        <v>1</v>
      </c>
      <c r="I176" s="148"/>
      <c r="J176" s="148"/>
      <c r="K176" s="149"/>
      <c r="L176" s="31"/>
      <c r="M176" s="150" t="s">
        <v>1</v>
      </c>
      <c r="N176" s="151" t="s">
        <v>35</v>
      </c>
      <c r="O176" s="152">
        <v>2.1080000000000001</v>
      </c>
      <c r="P176" s="152">
        <f t="shared" ref="P176:P186" si="0">O176*H176</f>
        <v>2.1080000000000001</v>
      </c>
      <c r="Q176" s="152">
        <v>3.8000000000000002E-4</v>
      </c>
      <c r="R176" s="152">
        <f t="shared" ref="R176:R186" si="1">Q176*H176</f>
        <v>3.8000000000000002E-4</v>
      </c>
      <c r="S176" s="152">
        <v>0</v>
      </c>
      <c r="T176" s="153">
        <f t="shared" ref="T176:T186" si="2"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4" t="s">
        <v>160</v>
      </c>
      <c r="AT176" s="154" t="s">
        <v>120</v>
      </c>
      <c r="AU176" s="154" t="s">
        <v>123</v>
      </c>
      <c r="AY176" s="18" t="s">
        <v>119</v>
      </c>
      <c r="BE176" s="155">
        <f t="shared" ref="BE176:BE186" si="3">IF(N176="základná",J176,0)</f>
        <v>0</v>
      </c>
      <c r="BF176" s="155">
        <f t="shared" ref="BF176:BF186" si="4">IF(N176="znížená",J176,0)</f>
        <v>0</v>
      </c>
      <c r="BG176" s="155">
        <f t="shared" ref="BG176:BG186" si="5">IF(N176="zákl. prenesená",J176,0)</f>
        <v>0</v>
      </c>
      <c r="BH176" s="155">
        <f t="shared" ref="BH176:BH186" si="6">IF(N176="zníž. prenesená",J176,0)</f>
        <v>0</v>
      </c>
      <c r="BI176" s="155">
        <f t="shared" ref="BI176:BI186" si="7">IF(N176="nulová",J176,0)</f>
        <v>0</v>
      </c>
      <c r="BJ176" s="18" t="s">
        <v>123</v>
      </c>
      <c r="BK176" s="155">
        <f t="shared" ref="BK176:BK186" si="8">ROUND(I176*H176,2)</f>
        <v>0</v>
      </c>
      <c r="BL176" s="18" t="s">
        <v>160</v>
      </c>
      <c r="BM176" s="154" t="s">
        <v>241</v>
      </c>
    </row>
    <row r="177" spans="1:65" s="2" customFormat="1" ht="16.5" customHeight="1">
      <c r="A177" s="30"/>
      <c r="B177" s="142"/>
      <c r="C177" s="143" t="s">
        <v>242</v>
      </c>
      <c r="D177" s="143" t="s">
        <v>120</v>
      </c>
      <c r="E177" s="144" t="s">
        <v>243</v>
      </c>
      <c r="F177" s="145" t="s">
        <v>244</v>
      </c>
      <c r="G177" s="146" t="s">
        <v>131</v>
      </c>
      <c r="H177" s="147">
        <v>13.57</v>
      </c>
      <c r="I177" s="148"/>
      <c r="J177" s="148"/>
      <c r="K177" s="149"/>
      <c r="L177" s="31"/>
      <c r="M177" s="150" t="s">
        <v>1</v>
      </c>
      <c r="N177" s="151" t="s">
        <v>35</v>
      </c>
      <c r="O177" s="152">
        <v>0.60299999999999998</v>
      </c>
      <c r="P177" s="152">
        <f t="shared" si="0"/>
        <v>8.1827100000000002</v>
      </c>
      <c r="Q177" s="152">
        <v>3.0000000000000001E-5</v>
      </c>
      <c r="R177" s="152">
        <f t="shared" si="1"/>
        <v>4.0710000000000003E-4</v>
      </c>
      <c r="S177" s="152">
        <v>0</v>
      </c>
      <c r="T177" s="153">
        <f t="shared" si="2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160</v>
      </c>
      <c r="AT177" s="154" t="s">
        <v>120</v>
      </c>
      <c r="AU177" s="154" t="s">
        <v>123</v>
      </c>
      <c r="AY177" s="18" t="s">
        <v>119</v>
      </c>
      <c r="BE177" s="155">
        <f t="shared" si="3"/>
        <v>0</v>
      </c>
      <c r="BF177" s="155">
        <f t="shared" si="4"/>
        <v>0</v>
      </c>
      <c r="BG177" s="155">
        <f t="shared" si="5"/>
        <v>0</v>
      </c>
      <c r="BH177" s="155">
        <f t="shared" si="6"/>
        <v>0</v>
      </c>
      <c r="BI177" s="155">
        <f t="shared" si="7"/>
        <v>0</v>
      </c>
      <c r="BJ177" s="18" t="s">
        <v>123</v>
      </c>
      <c r="BK177" s="155">
        <f t="shared" si="8"/>
        <v>0</v>
      </c>
      <c r="BL177" s="18" t="s">
        <v>160</v>
      </c>
      <c r="BM177" s="154" t="s">
        <v>245</v>
      </c>
    </row>
    <row r="178" spans="1:65" s="2" customFormat="1" ht="16.5" customHeight="1">
      <c r="A178" s="30"/>
      <c r="B178" s="142"/>
      <c r="C178" s="143" t="s">
        <v>246</v>
      </c>
      <c r="D178" s="143" t="s">
        <v>120</v>
      </c>
      <c r="E178" s="144" t="s">
        <v>247</v>
      </c>
      <c r="F178" s="145" t="s">
        <v>248</v>
      </c>
      <c r="G178" s="146" t="s">
        <v>121</v>
      </c>
      <c r="H178" s="147">
        <v>1</v>
      </c>
      <c r="I178" s="148"/>
      <c r="J178" s="148"/>
      <c r="K178" s="149"/>
      <c r="L178" s="31"/>
      <c r="M178" s="150" t="s">
        <v>1</v>
      </c>
      <c r="N178" s="151" t="s">
        <v>35</v>
      </c>
      <c r="O178" s="152">
        <v>0.88300000000000001</v>
      </c>
      <c r="P178" s="152">
        <f t="shared" si="0"/>
        <v>0.88300000000000001</v>
      </c>
      <c r="Q178" s="152">
        <v>6.9999999999999994E-5</v>
      </c>
      <c r="R178" s="152">
        <f t="shared" si="1"/>
        <v>6.9999999999999994E-5</v>
      </c>
      <c r="S178" s="152">
        <v>0</v>
      </c>
      <c r="T178" s="153">
        <f t="shared" si="2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4" t="s">
        <v>160</v>
      </c>
      <c r="AT178" s="154" t="s">
        <v>120</v>
      </c>
      <c r="AU178" s="154" t="s">
        <v>123</v>
      </c>
      <c r="AY178" s="18" t="s">
        <v>119</v>
      </c>
      <c r="BE178" s="155">
        <f t="shared" si="3"/>
        <v>0</v>
      </c>
      <c r="BF178" s="155">
        <f t="shared" si="4"/>
        <v>0</v>
      </c>
      <c r="BG178" s="155">
        <f t="shared" si="5"/>
        <v>0</v>
      </c>
      <c r="BH178" s="155">
        <f t="shared" si="6"/>
        <v>0</v>
      </c>
      <c r="BI178" s="155">
        <f t="shared" si="7"/>
        <v>0</v>
      </c>
      <c r="BJ178" s="18" t="s">
        <v>123</v>
      </c>
      <c r="BK178" s="155">
        <f t="shared" si="8"/>
        <v>0</v>
      </c>
      <c r="BL178" s="18" t="s">
        <v>160</v>
      </c>
      <c r="BM178" s="154" t="s">
        <v>249</v>
      </c>
    </row>
    <row r="179" spans="1:65" s="2" customFormat="1" ht="16.5" customHeight="1">
      <c r="A179" s="30"/>
      <c r="B179" s="142"/>
      <c r="C179" s="143" t="s">
        <v>250</v>
      </c>
      <c r="D179" s="143" t="s">
        <v>120</v>
      </c>
      <c r="E179" s="144" t="s">
        <v>251</v>
      </c>
      <c r="F179" s="145" t="s">
        <v>411</v>
      </c>
      <c r="G179" s="146" t="s">
        <v>121</v>
      </c>
      <c r="H179" s="147">
        <v>1</v>
      </c>
      <c r="I179" s="148"/>
      <c r="J179" s="148"/>
      <c r="K179" s="149"/>
      <c r="L179" s="31"/>
      <c r="M179" s="150" t="s">
        <v>1</v>
      </c>
      <c r="N179" s="151" t="s">
        <v>35</v>
      </c>
      <c r="O179" s="152">
        <v>0.88300000000000001</v>
      </c>
      <c r="P179" s="152">
        <f t="shared" si="0"/>
        <v>0.88300000000000001</v>
      </c>
      <c r="Q179" s="152">
        <v>6.9999999999999994E-5</v>
      </c>
      <c r="R179" s="152">
        <f t="shared" si="1"/>
        <v>6.9999999999999994E-5</v>
      </c>
      <c r="S179" s="152">
        <v>0</v>
      </c>
      <c r="T179" s="153">
        <f t="shared" si="2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160</v>
      </c>
      <c r="AT179" s="154" t="s">
        <v>120</v>
      </c>
      <c r="AU179" s="154" t="s">
        <v>123</v>
      </c>
      <c r="AY179" s="18" t="s">
        <v>119</v>
      </c>
      <c r="BE179" s="155">
        <f t="shared" si="3"/>
        <v>0</v>
      </c>
      <c r="BF179" s="155">
        <f t="shared" si="4"/>
        <v>0</v>
      </c>
      <c r="BG179" s="155">
        <f t="shared" si="5"/>
        <v>0</v>
      </c>
      <c r="BH179" s="155">
        <f t="shared" si="6"/>
        <v>0</v>
      </c>
      <c r="BI179" s="155">
        <f t="shared" si="7"/>
        <v>0</v>
      </c>
      <c r="BJ179" s="18" t="s">
        <v>123</v>
      </c>
      <c r="BK179" s="155">
        <f t="shared" si="8"/>
        <v>0</v>
      </c>
      <c r="BL179" s="18" t="s">
        <v>160</v>
      </c>
      <c r="BM179" s="154" t="s">
        <v>252</v>
      </c>
    </row>
    <row r="180" spans="1:65" s="2" customFormat="1" ht="16.5" customHeight="1">
      <c r="A180" s="30"/>
      <c r="B180" s="142"/>
      <c r="C180" s="143" t="s">
        <v>253</v>
      </c>
      <c r="D180" s="143" t="s">
        <v>120</v>
      </c>
      <c r="E180" s="144" t="s">
        <v>254</v>
      </c>
      <c r="F180" s="145" t="s">
        <v>255</v>
      </c>
      <c r="G180" s="146" t="s">
        <v>121</v>
      </c>
      <c r="H180" s="147">
        <v>7</v>
      </c>
      <c r="I180" s="148"/>
      <c r="J180" s="148"/>
      <c r="K180" s="149"/>
      <c r="L180" s="31"/>
      <c r="M180" s="150" t="s">
        <v>1</v>
      </c>
      <c r="N180" s="151" t="s">
        <v>35</v>
      </c>
      <c r="O180" s="152">
        <v>0.47799999999999998</v>
      </c>
      <c r="P180" s="152">
        <f t="shared" si="0"/>
        <v>3.3460000000000001</v>
      </c>
      <c r="Q180" s="152">
        <v>1.0200000000000001E-3</v>
      </c>
      <c r="R180" s="152">
        <f t="shared" si="1"/>
        <v>7.1400000000000005E-3</v>
      </c>
      <c r="S180" s="152">
        <v>0</v>
      </c>
      <c r="T180" s="153">
        <f t="shared" si="2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160</v>
      </c>
      <c r="AT180" s="154" t="s">
        <v>120</v>
      </c>
      <c r="AU180" s="154" t="s">
        <v>123</v>
      </c>
      <c r="AY180" s="18" t="s">
        <v>119</v>
      </c>
      <c r="BE180" s="155">
        <f t="shared" si="3"/>
        <v>0</v>
      </c>
      <c r="BF180" s="155">
        <f t="shared" si="4"/>
        <v>0</v>
      </c>
      <c r="BG180" s="155">
        <f t="shared" si="5"/>
        <v>0</v>
      </c>
      <c r="BH180" s="155">
        <f t="shared" si="6"/>
        <v>0</v>
      </c>
      <c r="BI180" s="155">
        <f t="shared" si="7"/>
        <v>0</v>
      </c>
      <c r="BJ180" s="18" t="s">
        <v>123</v>
      </c>
      <c r="BK180" s="155">
        <f t="shared" si="8"/>
        <v>0</v>
      </c>
      <c r="BL180" s="18" t="s">
        <v>160</v>
      </c>
      <c r="BM180" s="154" t="s">
        <v>256</v>
      </c>
    </row>
    <row r="181" spans="1:65" s="2" customFormat="1" ht="16.5" customHeight="1">
      <c r="A181" s="30"/>
      <c r="B181" s="142"/>
      <c r="C181" s="143" t="s">
        <v>257</v>
      </c>
      <c r="D181" s="143" t="s">
        <v>120</v>
      </c>
      <c r="E181" s="144" t="s">
        <v>258</v>
      </c>
      <c r="F181" s="145" t="s">
        <v>259</v>
      </c>
      <c r="G181" s="146" t="s">
        <v>121</v>
      </c>
      <c r="H181" s="147">
        <v>4</v>
      </c>
      <c r="I181" s="148"/>
      <c r="J181" s="148"/>
      <c r="K181" s="149"/>
      <c r="L181" s="31"/>
      <c r="M181" s="150" t="s">
        <v>1</v>
      </c>
      <c r="N181" s="151" t="s">
        <v>35</v>
      </c>
      <c r="O181" s="152">
        <v>0.56100000000000005</v>
      </c>
      <c r="P181" s="152">
        <f t="shared" si="0"/>
        <v>2.2440000000000002</v>
      </c>
      <c r="Q181" s="152">
        <v>1.6900000000000001E-3</v>
      </c>
      <c r="R181" s="152">
        <f t="shared" si="1"/>
        <v>6.7600000000000004E-3</v>
      </c>
      <c r="S181" s="152">
        <v>0</v>
      </c>
      <c r="T181" s="153">
        <f t="shared" si="2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160</v>
      </c>
      <c r="AT181" s="154" t="s">
        <v>120</v>
      </c>
      <c r="AU181" s="154" t="s">
        <v>123</v>
      </c>
      <c r="AY181" s="18" t="s">
        <v>119</v>
      </c>
      <c r="BE181" s="155">
        <f t="shared" si="3"/>
        <v>0</v>
      </c>
      <c r="BF181" s="155">
        <f t="shared" si="4"/>
        <v>0</v>
      </c>
      <c r="BG181" s="155">
        <f t="shared" si="5"/>
        <v>0</v>
      </c>
      <c r="BH181" s="155">
        <f t="shared" si="6"/>
        <v>0</v>
      </c>
      <c r="BI181" s="155">
        <f t="shared" si="7"/>
        <v>0</v>
      </c>
      <c r="BJ181" s="18" t="s">
        <v>123</v>
      </c>
      <c r="BK181" s="155">
        <f t="shared" si="8"/>
        <v>0</v>
      </c>
      <c r="BL181" s="18" t="s">
        <v>160</v>
      </c>
      <c r="BM181" s="154" t="s">
        <v>260</v>
      </c>
    </row>
    <row r="182" spans="1:65" s="2" customFormat="1" ht="16.5" customHeight="1">
      <c r="A182" s="30"/>
      <c r="B182" s="142"/>
      <c r="C182" s="143" t="s">
        <v>261</v>
      </c>
      <c r="D182" s="143" t="s">
        <v>120</v>
      </c>
      <c r="E182" s="144" t="s">
        <v>262</v>
      </c>
      <c r="F182" s="145" t="s">
        <v>263</v>
      </c>
      <c r="G182" s="146" t="s">
        <v>121</v>
      </c>
      <c r="H182" s="147">
        <v>4</v>
      </c>
      <c r="I182" s="148"/>
      <c r="J182" s="148"/>
      <c r="K182" s="149"/>
      <c r="L182" s="31"/>
      <c r="M182" s="150" t="s">
        <v>1</v>
      </c>
      <c r="N182" s="151" t="s">
        <v>35</v>
      </c>
      <c r="O182" s="152">
        <v>0.73599999999999999</v>
      </c>
      <c r="P182" s="152">
        <f t="shared" si="0"/>
        <v>2.944</v>
      </c>
      <c r="Q182" s="152">
        <v>2.2499999999999998E-3</v>
      </c>
      <c r="R182" s="152">
        <f t="shared" si="1"/>
        <v>8.9999999999999993E-3</v>
      </c>
      <c r="S182" s="152">
        <v>0</v>
      </c>
      <c r="T182" s="153">
        <f t="shared" si="2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160</v>
      </c>
      <c r="AT182" s="154" t="s">
        <v>120</v>
      </c>
      <c r="AU182" s="154" t="s">
        <v>123</v>
      </c>
      <c r="AY182" s="18" t="s">
        <v>119</v>
      </c>
      <c r="BE182" s="155">
        <f t="shared" si="3"/>
        <v>0</v>
      </c>
      <c r="BF182" s="155">
        <f t="shared" si="4"/>
        <v>0</v>
      </c>
      <c r="BG182" s="155">
        <f t="shared" si="5"/>
        <v>0</v>
      </c>
      <c r="BH182" s="155">
        <f t="shared" si="6"/>
        <v>0</v>
      </c>
      <c r="BI182" s="155">
        <f t="shared" si="7"/>
        <v>0</v>
      </c>
      <c r="BJ182" s="18" t="s">
        <v>123</v>
      </c>
      <c r="BK182" s="155">
        <f t="shared" si="8"/>
        <v>0</v>
      </c>
      <c r="BL182" s="18" t="s">
        <v>160</v>
      </c>
      <c r="BM182" s="154" t="s">
        <v>264</v>
      </c>
    </row>
    <row r="183" spans="1:65" s="2" customFormat="1" ht="16.5" customHeight="1">
      <c r="A183" s="30"/>
      <c r="B183" s="142"/>
      <c r="C183" s="143" t="s">
        <v>265</v>
      </c>
      <c r="D183" s="143" t="s">
        <v>120</v>
      </c>
      <c r="E183" s="144" t="s">
        <v>266</v>
      </c>
      <c r="F183" s="145" t="s">
        <v>267</v>
      </c>
      <c r="G183" s="146" t="s">
        <v>121</v>
      </c>
      <c r="H183" s="147">
        <v>2</v>
      </c>
      <c r="I183" s="148"/>
      <c r="J183" s="148"/>
      <c r="K183" s="149"/>
      <c r="L183" s="31"/>
      <c r="M183" s="150" t="s">
        <v>1</v>
      </c>
      <c r="N183" s="151" t="s">
        <v>35</v>
      </c>
      <c r="O183" s="152">
        <v>0</v>
      </c>
      <c r="P183" s="152">
        <f t="shared" si="0"/>
        <v>0</v>
      </c>
      <c r="Q183" s="152">
        <v>0</v>
      </c>
      <c r="R183" s="152">
        <f t="shared" si="1"/>
        <v>0</v>
      </c>
      <c r="S183" s="152">
        <v>0</v>
      </c>
      <c r="T183" s="153">
        <f t="shared" si="2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160</v>
      </c>
      <c r="AT183" s="154" t="s">
        <v>120</v>
      </c>
      <c r="AU183" s="154" t="s">
        <v>123</v>
      </c>
      <c r="AY183" s="18" t="s">
        <v>119</v>
      </c>
      <c r="BE183" s="155">
        <f t="shared" si="3"/>
        <v>0</v>
      </c>
      <c r="BF183" s="155">
        <f t="shared" si="4"/>
        <v>0</v>
      </c>
      <c r="BG183" s="155">
        <f t="shared" si="5"/>
        <v>0</v>
      </c>
      <c r="BH183" s="155">
        <f t="shared" si="6"/>
        <v>0</v>
      </c>
      <c r="BI183" s="155">
        <f t="shared" si="7"/>
        <v>0</v>
      </c>
      <c r="BJ183" s="18" t="s">
        <v>123</v>
      </c>
      <c r="BK183" s="155">
        <f t="shared" si="8"/>
        <v>0</v>
      </c>
      <c r="BL183" s="18" t="s">
        <v>160</v>
      </c>
      <c r="BM183" s="154" t="s">
        <v>268</v>
      </c>
    </row>
    <row r="184" spans="1:65" s="2" customFormat="1" ht="16.5" customHeight="1">
      <c r="A184" s="30"/>
      <c r="B184" s="142"/>
      <c r="C184" s="143" t="s">
        <v>192</v>
      </c>
      <c r="D184" s="143" t="s">
        <v>120</v>
      </c>
      <c r="E184" s="144" t="s">
        <v>269</v>
      </c>
      <c r="F184" s="145" t="s">
        <v>270</v>
      </c>
      <c r="G184" s="146" t="s">
        <v>121</v>
      </c>
      <c r="H184" s="147">
        <v>3</v>
      </c>
      <c r="I184" s="148"/>
      <c r="J184" s="148"/>
      <c r="K184" s="149"/>
      <c r="L184" s="31"/>
      <c r="M184" s="150" t="s">
        <v>1</v>
      </c>
      <c r="N184" s="151" t="s">
        <v>35</v>
      </c>
      <c r="O184" s="152">
        <v>1.482</v>
      </c>
      <c r="P184" s="152">
        <f t="shared" si="0"/>
        <v>4.4459999999999997</v>
      </c>
      <c r="Q184" s="152">
        <v>7.5000000000000002E-4</v>
      </c>
      <c r="R184" s="152">
        <f t="shared" si="1"/>
        <v>2.2500000000000003E-3</v>
      </c>
      <c r="S184" s="152">
        <v>0</v>
      </c>
      <c r="T184" s="153">
        <f t="shared" si="2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160</v>
      </c>
      <c r="AT184" s="154" t="s">
        <v>120</v>
      </c>
      <c r="AU184" s="154" t="s">
        <v>123</v>
      </c>
      <c r="AY184" s="18" t="s">
        <v>119</v>
      </c>
      <c r="BE184" s="155">
        <f t="shared" si="3"/>
        <v>0</v>
      </c>
      <c r="BF184" s="155">
        <f t="shared" si="4"/>
        <v>0</v>
      </c>
      <c r="BG184" s="155">
        <f t="shared" si="5"/>
        <v>0</v>
      </c>
      <c r="BH184" s="155">
        <f t="shared" si="6"/>
        <v>0</v>
      </c>
      <c r="BI184" s="155">
        <f t="shared" si="7"/>
        <v>0</v>
      </c>
      <c r="BJ184" s="18" t="s">
        <v>123</v>
      </c>
      <c r="BK184" s="155">
        <f t="shared" si="8"/>
        <v>0</v>
      </c>
      <c r="BL184" s="18" t="s">
        <v>160</v>
      </c>
      <c r="BM184" s="154" t="s">
        <v>271</v>
      </c>
    </row>
    <row r="185" spans="1:65" s="2" customFormat="1" ht="16.5" customHeight="1">
      <c r="A185" s="30"/>
      <c r="B185" s="142"/>
      <c r="C185" s="143" t="s">
        <v>272</v>
      </c>
      <c r="D185" s="143" t="s">
        <v>120</v>
      </c>
      <c r="E185" s="144" t="s">
        <v>273</v>
      </c>
      <c r="F185" s="145" t="s">
        <v>274</v>
      </c>
      <c r="G185" s="146" t="s">
        <v>121</v>
      </c>
      <c r="H185" s="147">
        <v>3</v>
      </c>
      <c r="I185" s="148"/>
      <c r="J185" s="148"/>
      <c r="K185" s="149"/>
      <c r="L185" s="31"/>
      <c r="M185" s="150" t="s">
        <v>1</v>
      </c>
      <c r="N185" s="151" t="s">
        <v>35</v>
      </c>
      <c r="O185" s="152">
        <v>0.17299999999999999</v>
      </c>
      <c r="P185" s="152">
        <f t="shared" si="0"/>
        <v>0.51899999999999991</v>
      </c>
      <c r="Q185" s="152">
        <v>3.0000000000000001E-5</v>
      </c>
      <c r="R185" s="152">
        <f t="shared" si="1"/>
        <v>9.0000000000000006E-5</v>
      </c>
      <c r="S185" s="152">
        <v>0</v>
      </c>
      <c r="T185" s="153">
        <f t="shared" si="2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160</v>
      </c>
      <c r="AT185" s="154" t="s">
        <v>120</v>
      </c>
      <c r="AU185" s="154" t="s">
        <v>123</v>
      </c>
      <c r="AY185" s="18" t="s">
        <v>119</v>
      </c>
      <c r="BE185" s="155">
        <f t="shared" si="3"/>
        <v>0</v>
      </c>
      <c r="BF185" s="155">
        <f t="shared" si="4"/>
        <v>0</v>
      </c>
      <c r="BG185" s="155">
        <f t="shared" si="5"/>
        <v>0</v>
      </c>
      <c r="BH185" s="155">
        <f t="shared" si="6"/>
        <v>0</v>
      </c>
      <c r="BI185" s="155">
        <f t="shared" si="7"/>
        <v>0</v>
      </c>
      <c r="BJ185" s="18" t="s">
        <v>123</v>
      </c>
      <c r="BK185" s="155">
        <f t="shared" si="8"/>
        <v>0</v>
      </c>
      <c r="BL185" s="18" t="s">
        <v>160</v>
      </c>
      <c r="BM185" s="154" t="s">
        <v>275</v>
      </c>
    </row>
    <row r="186" spans="1:65" s="2" customFormat="1" ht="16.5" customHeight="1">
      <c r="A186" s="30"/>
      <c r="B186" s="142"/>
      <c r="C186" s="143" t="s">
        <v>276</v>
      </c>
      <c r="D186" s="143" t="s">
        <v>120</v>
      </c>
      <c r="E186" s="144" t="s">
        <v>277</v>
      </c>
      <c r="F186" s="145" t="s">
        <v>278</v>
      </c>
      <c r="G186" s="146" t="s">
        <v>173</v>
      </c>
      <c r="H186" s="147">
        <v>0.8</v>
      </c>
      <c r="I186" s="148"/>
      <c r="J186" s="148"/>
      <c r="K186" s="149"/>
      <c r="L186" s="31"/>
      <c r="M186" s="150" t="s">
        <v>1</v>
      </c>
      <c r="N186" s="151" t="s">
        <v>35</v>
      </c>
      <c r="O186" s="152">
        <v>2.2890000000000001</v>
      </c>
      <c r="P186" s="152">
        <f t="shared" si="0"/>
        <v>1.8312000000000002</v>
      </c>
      <c r="Q186" s="152">
        <v>0</v>
      </c>
      <c r="R186" s="152">
        <f t="shared" si="1"/>
        <v>0</v>
      </c>
      <c r="S186" s="152">
        <v>0</v>
      </c>
      <c r="T186" s="153">
        <f t="shared" si="2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4" t="s">
        <v>160</v>
      </c>
      <c r="AT186" s="154" t="s">
        <v>120</v>
      </c>
      <c r="AU186" s="154" t="s">
        <v>123</v>
      </c>
      <c r="AY186" s="18" t="s">
        <v>119</v>
      </c>
      <c r="BE186" s="155">
        <f t="shared" si="3"/>
        <v>0</v>
      </c>
      <c r="BF186" s="155">
        <f t="shared" si="4"/>
        <v>0</v>
      </c>
      <c r="BG186" s="155">
        <f t="shared" si="5"/>
        <v>0</v>
      </c>
      <c r="BH186" s="155">
        <f t="shared" si="6"/>
        <v>0</v>
      </c>
      <c r="BI186" s="155">
        <f t="shared" si="7"/>
        <v>0</v>
      </c>
      <c r="BJ186" s="18" t="s">
        <v>123</v>
      </c>
      <c r="BK186" s="155">
        <f t="shared" si="8"/>
        <v>0</v>
      </c>
      <c r="BL186" s="18" t="s">
        <v>160</v>
      </c>
      <c r="BM186" s="154" t="s">
        <v>279</v>
      </c>
    </row>
    <row r="187" spans="1:65" s="12" customFormat="1" ht="22.9" customHeight="1">
      <c r="B187" s="130"/>
      <c r="D187" s="131" t="s">
        <v>68</v>
      </c>
      <c r="E187" s="140" t="s">
        <v>280</v>
      </c>
      <c r="F187" s="140" t="s">
        <v>281</v>
      </c>
      <c r="J187" s="141"/>
      <c r="L187" s="130"/>
      <c r="M187" s="134"/>
      <c r="N187" s="135"/>
      <c r="O187" s="135"/>
      <c r="P187" s="136">
        <f>SUM(P188:P194)</f>
        <v>122.41868399999998</v>
      </c>
      <c r="Q187" s="135"/>
      <c r="R187" s="136">
        <f>SUM(R188:R194)</f>
        <v>7.2264919999999995</v>
      </c>
      <c r="S187" s="135"/>
      <c r="T187" s="137">
        <f>SUM(T188:T194)</f>
        <v>0</v>
      </c>
      <c r="AR187" s="131" t="s">
        <v>123</v>
      </c>
      <c r="AT187" s="138" t="s">
        <v>68</v>
      </c>
      <c r="AU187" s="138" t="s">
        <v>77</v>
      </c>
      <c r="AY187" s="131" t="s">
        <v>119</v>
      </c>
      <c r="BK187" s="139">
        <f>SUM(BK188:BK194)</f>
        <v>0</v>
      </c>
    </row>
    <row r="188" spans="1:65" s="2" customFormat="1" ht="16.5" customHeight="1">
      <c r="A188" s="30"/>
      <c r="B188" s="142"/>
      <c r="C188" s="143" t="s">
        <v>282</v>
      </c>
      <c r="D188" s="143" t="s">
        <v>120</v>
      </c>
      <c r="E188" s="144" t="s">
        <v>283</v>
      </c>
      <c r="F188" s="145" t="s">
        <v>284</v>
      </c>
      <c r="G188" s="146" t="s">
        <v>131</v>
      </c>
      <c r="H188" s="147">
        <v>42.58</v>
      </c>
      <c r="I188" s="148"/>
      <c r="J188" s="148"/>
      <c r="K188" s="149"/>
      <c r="L188" s="31"/>
      <c r="M188" s="150" t="s">
        <v>1</v>
      </c>
      <c r="N188" s="151" t="s">
        <v>35</v>
      </c>
      <c r="O188" s="152">
        <v>1.0249999999999999</v>
      </c>
      <c r="P188" s="152">
        <f>O188*H188</f>
        <v>43.644499999999994</v>
      </c>
      <c r="Q188" s="152">
        <v>4.4400000000000002E-2</v>
      </c>
      <c r="R188" s="152">
        <f>Q188*H188</f>
        <v>1.890552</v>
      </c>
      <c r="S188" s="152">
        <v>0</v>
      </c>
      <c r="T188" s="153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160</v>
      </c>
      <c r="AT188" s="154" t="s">
        <v>120</v>
      </c>
      <c r="AU188" s="154" t="s">
        <v>123</v>
      </c>
      <c r="AY188" s="18" t="s">
        <v>119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8" t="s">
        <v>123</v>
      </c>
      <c r="BK188" s="155">
        <f>ROUND(I188*H188,2)</f>
        <v>0</v>
      </c>
      <c r="BL188" s="18" t="s">
        <v>160</v>
      </c>
      <c r="BM188" s="154" t="s">
        <v>285</v>
      </c>
    </row>
    <row r="189" spans="1:65" s="14" customFormat="1">
      <c r="B189" s="164"/>
      <c r="D189" s="157" t="s">
        <v>140</v>
      </c>
      <c r="E189" s="165" t="s">
        <v>1</v>
      </c>
      <c r="F189" s="166" t="s">
        <v>199</v>
      </c>
      <c r="H189" s="165" t="s">
        <v>1</v>
      </c>
      <c r="L189" s="164"/>
      <c r="M189" s="167"/>
      <c r="N189" s="168"/>
      <c r="O189" s="168"/>
      <c r="P189" s="168"/>
      <c r="Q189" s="168"/>
      <c r="R189" s="168"/>
      <c r="S189" s="168"/>
      <c r="T189" s="169"/>
      <c r="AT189" s="165" t="s">
        <v>140</v>
      </c>
      <c r="AU189" s="165" t="s">
        <v>123</v>
      </c>
      <c r="AV189" s="14" t="s">
        <v>77</v>
      </c>
      <c r="AW189" s="14" t="s">
        <v>25</v>
      </c>
      <c r="AX189" s="14" t="s">
        <v>69</v>
      </c>
      <c r="AY189" s="165" t="s">
        <v>119</v>
      </c>
    </row>
    <row r="190" spans="1:65" s="13" customFormat="1">
      <c r="B190" s="156"/>
      <c r="D190" s="157" t="s">
        <v>140</v>
      </c>
      <c r="E190" s="158" t="s">
        <v>1</v>
      </c>
      <c r="F190" s="159" t="s">
        <v>286</v>
      </c>
      <c r="H190" s="160">
        <v>42.58</v>
      </c>
      <c r="L190" s="156"/>
      <c r="M190" s="161"/>
      <c r="N190" s="162"/>
      <c r="O190" s="162"/>
      <c r="P190" s="162"/>
      <c r="Q190" s="162"/>
      <c r="R190" s="162"/>
      <c r="S190" s="162"/>
      <c r="T190" s="163"/>
      <c r="AT190" s="158" t="s">
        <v>140</v>
      </c>
      <c r="AU190" s="158" t="s">
        <v>123</v>
      </c>
      <c r="AV190" s="13" t="s">
        <v>123</v>
      </c>
      <c r="AW190" s="13" t="s">
        <v>25</v>
      </c>
      <c r="AX190" s="13" t="s">
        <v>77</v>
      </c>
      <c r="AY190" s="158" t="s">
        <v>119</v>
      </c>
    </row>
    <row r="191" spans="1:65" s="2" customFormat="1" ht="16.5" customHeight="1">
      <c r="A191" s="30"/>
      <c r="B191" s="142"/>
      <c r="C191" s="143" t="s">
        <v>287</v>
      </c>
      <c r="D191" s="143" t="s">
        <v>120</v>
      </c>
      <c r="E191" s="144" t="s">
        <v>288</v>
      </c>
      <c r="F191" s="145" t="s">
        <v>289</v>
      </c>
      <c r="G191" s="146" t="s">
        <v>131</v>
      </c>
      <c r="H191" s="147">
        <v>68</v>
      </c>
      <c r="I191" s="148"/>
      <c r="J191" s="148"/>
      <c r="K191" s="149"/>
      <c r="L191" s="31"/>
      <c r="M191" s="150" t="s">
        <v>1</v>
      </c>
      <c r="N191" s="151" t="s">
        <v>35</v>
      </c>
      <c r="O191" s="152">
        <v>1.022</v>
      </c>
      <c r="P191" s="152">
        <f>O191*H191</f>
        <v>69.495999999999995</v>
      </c>
      <c r="Q191" s="152">
        <v>4.4319999999999998E-2</v>
      </c>
      <c r="R191" s="152">
        <f>Q191*H191</f>
        <v>3.01376</v>
      </c>
      <c r="S191" s="152">
        <v>0</v>
      </c>
      <c r="T191" s="153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4" t="s">
        <v>160</v>
      </c>
      <c r="AT191" s="154" t="s">
        <v>120</v>
      </c>
      <c r="AU191" s="154" t="s">
        <v>123</v>
      </c>
      <c r="AY191" s="18" t="s">
        <v>119</v>
      </c>
      <c r="BE191" s="155">
        <f>IF(N191="základná",J191,0)</f>
        <v>0</v>
      </c>
      <c r="BF191" s="155">
        <f>IF(N191="znížená",J191,0)</f>
        <v>0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8" t="s">
        <v>123</v>
      </c>
      <c r="BK191" s="155">
        <f>ROUND(I191*H191,2)</f>
        <v>0</v>
      </c>
      <c r="BL191" s="18" t="s">
        <v>160</v>
      </c>
      <c r="BM191" s="154" t="s">
        <v>290</v>
      </c>
    </row>
    <row r="192" spans="1:65" s="2" customFormat="1" ht="22.5" customHeight="1">
      <c r="A192" s="30"/>
      <c r="B192" s="142"/>
      <c r="C192" s="170" t="s">
        <v>291</v>
      </c>
      <c r="D192" s="170" t="s">
        <v>189</v>
      </c>
      <c r="E192" s="171" t="s">
        <v>292</v>
      </c>
      <c r="F192" s="172" t="s">
        <v>425</v>
      </c>
      <c r="G192" s="173" t="s">
        <v>131</v>
      </c>
      <c r="H192" s="174">
        <v>42.58</v>
      </c>
      <c r="I192" s="175"/>
      <c r="J192" s="175"/>
      <c r="K192" s="176"/>
      <c r="L192" s="177"/>
      <c r="M192" s="178" t="s">
        <v>1</v>
      </c>
      <c r="N192" s="179" t="s">
        <v>35</v>
      </c>
      <c r="O192" s="152">
        <v>0</v>
      </c>
      <c r="P192" s="152">
        <f>O192*H192</f>
        <v>0</v>
      </c>
      <c r="Q192" s="152">
        <v>2.1000000000000001E-2</v>
      </c>
      <c r="R192" s="152">
        <f>Q192*H192</f>
        <v>0.89417999999999997</v>
      </c>
      <c r="S192" s="152">
        <v>0</v>
      </c>
      <c r="T192" s="153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4" t="s">
        <v>192</v>
      </c>
      <c r="AT192" s="154" t="s">
        <v>189</v>
      </c>
      <c r="AU192" s="154" t="s">
        <v>123</v>
      </c>
      <c r="AY192" s="18" t="s">
        <v>119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8" t="s">
        <v>123</v>
      </c>
      <c r="BK192" s="155">
        <f>ROUND(I192*H192,2)</f>
        <v>0</v>
      </c>
      <c r="BL192" s="18" t="s">
        <v>160</v>
      </c>
      <c r="BM192" s="154" t="s">
        <v>293</v>
      </c>
    </row>
    <row r="193" spans="1:65" s="2" customFormat="1" ht="16.5" customHeight="1">
      <c r="A193" s="30"/>
      <c r="B193" s="142"/>
      <c r="C193" s="170" t="s">
        <v>294</v>
      </c>
      <c r="D193" s="170" t="s">
        <v>189</v>
      </c>
      <c r="E193" s="171" t="s">
        <v>295</v>
      </c>
      <c r="F193" s="172" t="s">
        <v>296</v>
      </c>
      <c r="G193" s="173" t="s">
        <v>131</v>
      </c>
      <c r="H193" s="174">
        <v>68</v>
      </c>
      <c r="I193" s="175"/>
      <c r="J193" s="175"/>
      <c r="K193" s="176"/>
      <c r="L193" s="177"/>
      <c r="M193" s="178" t="s">
        <v>1</v>
      </c>
      <c r="N193" s="179" t="s">
        <v>35</v>
      </c>
      <c r="O193" s="152">
        <v>0</v>
      </c>
      <c r="P193" s="152">
        <f>O193*H193</f>
        <v>0</v>
      </c>
      <c r="Q193" s="152">
        <v>2.1000000000000001E-2</v>
      </c>
      <c r="R193" s="152">
        <f>Q193*H193</f>
        <v>1.4280000000000002</v>
      </c>
      <c r="S193" s="152">
        <v>0</v>
      </c>
      <c r="T193" s="153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4" t="s">
        <v>192</v>
      </c>
      <c r="AT193" s="154" t="s">
        <v>189</v>
      </c>
      <c r="AU193" s="154" t="s">
        <v>123</v>
      </c>
      <c r="AY193" s="18" t="s">
        <v>119</v>
      </c>
      <c r="BE193" s="155">
        <f>IF(N193="základná",J193,0)</f>
        <v>0</v>
      </c>
      <c r="BF193" s="155">
        <f>IF(N193="znížená",J193,0)</f>
        <v>0</v>
      </c>
      <c r="BG193" s="155">
        <f>IF(N193="zákl. prenesená",J193,0)</f>
        <v>0</v>
      </c>
      <c r="BH193" s="155">
        <f>IF(N193="zníž. prenesená",J193,0)</f>
        <v>0</v>
      </c>
      <c r="BI193" s="155">
        <f>IF(N193="nulová",J193,0)</f>
        <v>0</v>
      </c>
      <c r="BJ193" s="18" t="s">
        <v>123</v>
      </c>
      <c r="BK193" s="155">
        <f>ROUND(I193*H193,2)</f>
        <v>0</v>
      </c>
      <c r="BL193" s="18" t="s">
        <v>160</v>
      </c>
      <c r="BM193" s="154" t="s">
        <v>297</v>
      </c>
    </row>
    <row r="194" spans="1:65" s="2" customFormat="1" ht="16.5" customHeight="1">
      <c r="A194" s="30"/>
      <c r="B194" s="142"/>
      <c r="C194" s="143" t="s">
        <v>298</v>
      </c>
      <c r="D194" s="143" t="s">
        <v>120</v>
      </c>
      <c r="E194" s="144" t="s">
        <v>299</v>
      </c>
      <c r="F194" s="145" t="s">
        <v>300</v>
      </c>
      <c r="G194" s="146" t="s">
        <v>173</v>
      </c>
      <c r="H194" s="147">
        <v>7.226</v>
      </c>
      <c r="I194" s="148"/>
      <c r="J194" s="148"/>
      <c r="K194" s="149"/>
      <c r="L194" s="31"/>
      <c r="M194" s="150" t="s">
        <v>1</v>
      </c>
      <c r="N194" s="151" t="s">
        <v>35</v>
      </c>
      <c r="O194" s="152">
        <v>1.284</v>
      </c>
      <c r="P194" s="152">
        <f>O194*H194</f>
        <v>9.2781839999999995</v>
      </c>
      <c r="Q194" s="152">
        <v>0</v>
      </c>
      <c r="R194" s="152">
        <f>Q194*H194</f>
        <v>0</v>
      </c>
      <c r="S194" s="152">
        <v>0</v>
      </c>
      <c r="T194" s="153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4" t="s">
        <v>160</v>
      </c>
      <c r="AT194" s="154" t="s">
        <v>120</v>
      </c>
      <c r="AU194" s="154" t="s">
        <v>123</v>
      </c>
      <c r="AY194" s="18" t="s">
        <v>119</v>
      </c>
      <c r="BE194" s="155">
        <f>IF(N194="základná",J194,0)</f>
        <v>0</v>
      </c>
      <c r="BF194" s="155">
        <f>IF(N194="znížená",J194,0)</f>
        <v>0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8" t="s">
        <v>123</v>
      </c>
      <c r="BK194" s="155">
        <f>ROUND(I194*H194,2)</f>
        <v>0</v>
      </c>
      <c r="BL194" s="18" t="s">
        <v>160</v>
      </c>
      <c r="BM194" s="154" t="s">
        <v>301</v>
      </c>
    </row>
    <row r="195" spans="1:65" s="12" customFormat="1" ht="22.9" customHeight="1">
      <c r="B195" s="130"/>
      <c r="D195" s="131" t="s">
        <v>68</v>
      </c>
      <c r="E195" s="140" t="s">
        <v>302</v>
      </c>
      <c r="F195" s="140" t="s">
        <v>303</v>
      </c>
      <c r="J195" s="141"/>
      <c r="L195" s="130"/>
      <c r="M195" s="134"/>
      <c r="N195" s="135"/>
      <c r="O195" s="135"/>
      <c r="P195" s="136">
        <f>SUM(P196:P198)</f>
        <v>134.83870100000001</v>
      </c>
      <c r="Q195" s="135"/>
      <c r="R195" s="136">
        <f>SUM(R196:R198)</f>
        <v>2.8758400000000003E-2</v>
      </c>
      <c r="S195" s="135"/>
      <c r="T195" s="137">
        <f>SUM(T196:T198)</f>
        <v>0</v>
      </c>
      <c r="AR195" s="131" t="s">
        <v>123</v>
      </c>
      <c r="AT195" s="138" t="s">
        <v>68</v>
      </c>
      <c r="AU195" s="138" t="s">
        <v>77</v>
      </c>
      <c r="AY195" s="131" t="s">
        <v>119</v>
      </c>
      <c r="BK195" s="139">
        <f>SUM(BK196:BK198)</f>
        <v>0</v>
      </c>
    </row>
    <row r="196" spans="1:65" s="2" customFormat="1" ht="16.5" customHeight="1">
      <c r="A196" s="30"/>
      <c r="B196" s="142"/>
      <c r="C196" s="143" t="s">
        <v>304</v>
      </c>
      <c r="D196" s="143" t="s">
        <v>120</v>
      </c>
      <c r="E196" s="144" t="s">
        <v>305</v>
      </c>
      <c r="F196" s="145" t="s">
        <v>306</v>
      </c>
      <c r="G196" s="146" t="s">
        <v>131</v>
      </c>
      <c r="H196" s="147">
        <v>65.36</v>
      </c>
      <c r="I196" s="148"/>
      <c r="J196" s="148"/>
      <c r="K196" s="149"/>
      <c r="L196" s="31"/>
      <c r="M196" s="150" t="s">
        <v>1</v>
      </c>
      <c r="N196" s="151" t="s">
        <v>35</v>
      </c>
      <c r="O196" s="152">
        <v>1.806</v>
      </c>
      <c r="P196" s="152">
        <f>O196*H196</f>
        <v>118.04016</v>
      </c>
      <c r="Q196" s="152">
        <v>4.2000000000000002E-4</v>
      </c>
      <c r="R196" s="152">
        <f>Q196*H196</f>
        <v>2.7451200000000002E-2</v>
      </c>
      <c r="S196" s="152">
        <v>0</v>
      </c>
      <c r="T196" s="153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4" t="s">
        <v>160</v>
      </c>
      <c r="AT196" s="154" t="s">
        <v>120</v>
      </c>
      <c r="AU196" s="154" t="s">
        <v>123</v>
      </c>
      <c r="AY196" s="18" t="s">
        <v>119</v>
      </c>
      <c r="BE196" s="155">
        <f>IF(N196="základná",J196,0)</f>
        <v>0</v>
      </c>
      <c r="BF196" s="155">
        <f>IF(N196="znížená",J196,0)</f>
        <v>0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8" t="s">
        <v>123</v>
      </c>
      <c r="BK196" s="155">
        <f>ROUND(I196*H196,2)</f>
        <v>0</v>
      </c>
      <c r="BL196" s="18" t="s">
        <v>160</v>
      </c>
      <c r="BM196" s="154" t="s">
        <v>307</v>
      </c>
    </row>
    <row r="197" spans="1:65" s="2" customFormat="1" ht="16.5" customHeight="1">
      <c r="A197" s="30"/>
      <c r="B197" s="142"/>
      <c r="C197" s="143" t="s">
        <v>308</v>
      </c>
      <c r="D197" s="143" t="s">
        <v>120</v>
      </c>
      <c r="E197" s="144" t="s">
        <v>309</v>
      </c>
      <c r="F197" s="145" t="s">
        <v>310</v>
      </c>
      <c r="G197" s="146" t="s">
        <v>131</v>
      </c>
      <c r="H197" s="147">
        <v>65.36</v>
      </c>
      <c r="I197" s="148"/>
      <c r="J197" s="148"/>
      <c r="K197" s="149"/>
      <c r="L197" s="31"/>
      <c r="M197" s="150" t="s">
        <v>1</v>
      </c>
      <c r="N197" s="151" t="s">
        <v>35</v>
      </c>
      <c r="O197" s="152">
        <v>0.25600000000000001</v>
      </c>
      <c r="P197" s="152">
        <f>O197*H197</f>
        <v>16.73216</v>
      </c>
      <c r="Q197" s="152">
        <v>2.0000000000000002E-5</v>
      </c>
      <c r="R197" s="152">
        <f>Q197*H197</f>
        <v>1.3072000000000001E-3</v>
      </c>
      <c r="S197" s="152">
        <v>0</v>
      </c>
      <c r="T197" s="153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4" t="s">
        <v>160</v>
      </c>
      <c r="AT197" s="154" t="s">
        <v>120</v>
      </c>
      <c r="AU197" s="154" t="s">
        <v>123</v>
      </c>
      <c r="AY197" s="18" t="s">
        <v>119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8" t="s">
        <v>123</v>
      </c>
      <c r="BK197" s="155">
        <f>ROUND(I197*H197,2)</f>
        <v>0</v>
      </c>
      <c r="BL197" s="18" t="s">
        <v>160</v>
      </c>
      <c r="BM197" s="154" t="s">
        <v>311</v>
      </c>
    </row>
    <row r="198" spans="1:65" s="2" customFormat="1" ht="16.5" customHeight="1">
      <c r="A198" s="30"/>
      <c r="B198" s="142"/>
      <c r="C198" s="143" t="s">
        <v>312</v>
      </c>
      <c r="D198" s="143" t="s">
        <v>120</v>
      </c>
      <c r="E198" s="144" t="s">
        <v>313</v>
      </c>
      <c r="F198" s="145" t="s">
        <v>314</v>
      </c>
      <c r="G198" s="146" t="s">
        <v>173</v>
      </c>
      <c r="H198" s="147">
        <v>2.9000000000000001E-2</v>
      </c>
      <c r="I198" s="148"/>
      <c r="J198" s="148"/>
      <c r="K198" s="149"/>
      <c r="L198" s="31"/>
      <c r="M198" s="150" t="s">
        <v>1</v>
      </c>
      <c r="N198" s="151" t="s">
        <v>35</v>
      </c>
      <c r="O198" s="152">
        <v>2.2890000000000001</v>
      </c>
      <c r="P198" s="152">
        <f>O198*H198</f>
        <v>6.6381000000000009E-2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4" t="s">
        <v>160</v>
      </c>
      <c r="AT198" s="154" t="s">
        <v>120</v>
      </c>
      <c r="AU198" s="154" t="s">
        <v>123</v>
      </c>
      <c r="AY198" s="18" t="s">
        <v>119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8" t="s">
        <v>123</v>
      </c>
      <c r="BK198" s="155">
        <f>ROUND(I198*H198,2)</f>
        <v>0</v>
      </c>
      <c r="BL198" s="18" t="s">
        <v>160</v>
      </c>
      <c r="BM198" s="154" t="s">
        <v>315</v>
      </c>
    </row>
    <row r="199" spans="1:65" s="12" customFormat="1" ht="22.9" customHeight="1">
      <c r="B199" s="130"/>
      <c r="D199" s="131" t="s">
        <v>68</v>
      </c>
      <c r="E199" s="140" t="s">
        <v>316</v>
      </c>
      <c r="F199" s="140" t="s">
        <v>317</v>
      </c>
      <c r="J199" s="141"/>
      <c r="L199" s="130"/>
      <c r="M199" s="134"/>
      <c r="N199" s="135"/>
      <c r="O199" s="135"/>
      <c r="P199" s="136">
        <f>SUM(P200:P201)</f>
        <v>23.359199999999998</v>
      </c>
      <c r="Q199" s="135"/>
      <c r="R199" s="136">
        <f>SUM(R200:R201)</f>
        <v>0.13626199999999999</v>
      </c>
      <c r="S199" s="135"/>
      <c r="T199" s="137">
        <f>SUM(T200:T201)</f>
        <v>0</v>
      </c>
      <c r="AR199" s="131" t="s">
        <v>123</v>
      </c>
      <c r="AT199" s="138" t="s">
        <v>68</v>
      </c>
      <c r="AU199" s="138" t="s">
        <v>77</v>
      </c>
      <c r="AY199" s="131" t="s">
        <v>119</v>
      </c>
      <c r="BK199" s="139">
        <f>SUM(BK200:BK201)</f>
        <v>0</v>
      </c>
    </row>
    <row r="200" spans="1:65" s="2" customFormat="1" ht="16.5" customHeight="1">
      <c r="A200" s="30"/>
      <c r="B200" s="142"/>
      <c r="C200" s="143" t="s">
        <v>318</v>
      </c>
      <c r="D200" s="143" t="s">
        <v>120</v>
      </c>
      <c r="E200" s="144" t="s">
        <v>319</v>
      </c>
      <c r="F200" s="145" t="s">
        <v>320</v>
      </c>
      <c r="G200" s="146" t="s">
        <v>131</v>
      </c>
      <c r="H200" s="147">
        <v>486.65</v>
      </c>
      <c r="I200" s="148"/>
      <c r="J200" s="148"/>
      <c r="K200" s="149"/>
      <c r="L200" s="31"/>
      <c r="M200" s="150" t="s">
        <v>1</v>
      </c>
      <c r="N200" s="151" t="s">
        <v>35</v>
      </c>
      <c r="O200" s="152">
        <v>4.8000000000000001E-2</v>
      </c>
      <c r="P200" s="152">
        <f>O200*H200</f>
        <v>23.359199999999998</v>
      </c>
      <c r="Q200" s="152">
        <v>2.7999999999999998E-4</v>
      </c>
      <c r="R200" s="152">
        <f>Q200*H200</f>
        <v>0.13626199999999999</v>
      </c>
      <c r="S200" s="152">
        <v>0</v>
      </c>
      <c r="T200" s="153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4" t="s">
        <v>160</v>
      </c>
      <c r="AT200" s="154" t="s">
        <v>120</v>
      </c>
      <c r="AU200" s="154" t="s">
        <v>123</v>
      </c>
      <c r="AY200" s="18" t="s">
        <v>119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8" t="s">
        <v>123</v>
      </c>
      <c r="BK200" s="155">
        <f>ROUND(I200*H200,2)</f>
        <v>0</v>
      </c>
      <c r="BL200" s="18" t="s">
        <v>160</v>
      </c>
      <c r="BM200" s="154" t="s">
        <v>321</v>
      </c>
    </row>
    <row r="201" spans="1:65" s="13" customFormat="1">
      <c r="B201" s="156"/>
      <c r="D201" s="157" t="s">
        <v>140</v>
      </c>
      <c r="E201" s="158" t="s">
        <v>1</v>
      </c>
      <c r="F201" s="159" t="s">
        <v>322</v>
      </c>
      <c r="H201" s="160">
        <v>486.65</v>
      </c>
      <c r="L201" s="156"/>
      <c r="M201" s="161"/>
      <c r="N201" s="162"/>
      <c r="O201" s="162"/>
      <c r="P201" s="162"/>
      <c r="Q201" s="162"/>
      <c r="R201" s="162"/>
      <c r="S201" s="162"/>
      <c r="T201" s="163"/>
      <c r="AT201" s="158" t="s">
        <v>140</v>
      </c>
      <c r="AU201" s="158" t="s">
        <v>123</v>
      </c>
      <c r="AV201" s="13" t="s">
        <v>123</v>
      </c>
      <c r="AW201" s="13" t="s">
        <v>25</v>
      </c>
      <c r="AX201" s="13" t="s">
        <v>77</v>
      </c>
      <c r="AY201" s="158" t="s">
        <v>119</v>
      </c>
    </row>
    <row r="202" spans="1:65" s="12" customFormat="1" ht="25.9" customHeight="1">
      <c r="B202" s="130"/>
      <c r="D202" s="131" t="s">
        <v>68</v>
      </c>
      <c r="E202" s="132" t="s">
        <v>189</v>
      </c>
      <c r="F202" s="132" t="s">
        <v>323</v>
      </c>
      <c r="J202" s="133"/>
      <c r="L202" s="130"/>
      <c r="M202" s="134"/>
      <c r="N202" s="135"/>
      <c r="O202" s="135"/>
      <c r="P202" s="136">
        <f>SUM(P203:P204)</f>
        <v>0</v>
      </c>
      <c r="Q202" s="135"/>
      <c r="R202" s="136">
        <f>SUM(R203:R204)</f>
        <v>0</v>
      </c>
      <c r="S202" s="135"/>
      <c r="T202" s="137">
        <f>SUM(T203:T204)</f>
        <v>0</v>
      </c>
      <c r="AR202" s="131" t="s">
        <v>127</v>
      </c>
      <c r="AT202" s="138" t="s">
        <v>68</v>
      </c>
      <c r="AU202" s="138" t="s">
        <v>69</v>
      </c>
      <c r="AY202" s="131" t="s">
        <v>119</v>
      </c>
      <c r="BK202" s="139">
        <f>SUM(BK203:BK204)</f>
        <v>0</v>
      </c>
    </row>
    <row r="203" spans="1:65" s="2" customFormat="1" ht="16.5" customHeight="1">
      <c r="A203" s="30"/>
      <c r="B203" s="142"/>
      <c r="C203" s="170" t="s">
        <v>210</v>
      </c>
      <c r="D203" s="170" t="s">
        <v>189</v>
      </c>
      <c r="E203" s="171" t="s">
        <v>378</v>
      </c>
      <c r="F203" s="172" t="s">
        <v>417</v>
      </c>
      <c r="G203" s="173" t="s">
        <v>121</v>
      </c>
      <c r="H203" s="174">
        <v>6</v>
      </c>
      <c r="I203" s="175"/>
      <c r="J203" s="175"/>
      <c r="K203" s="149"/>
      <c r="L203" s="31"/>
      <c r="M203" s="150" t="s">
        <v>1</v>
      </c>
      <c r="N203" s="151" t="s">
        <v>35</v>
      </c>
      <c r="O203" s="152">
        <v>0</v>
      </c>
      <c r="P203" s="152">
        <f>O203*H203</f>
        <v>0</v>
      </c>
      <c r="Q203" s="152">
        <v>0</v>
      </c>
      <c r="R203" s="152">
        <f>Q203*H203</f>
        <v>0</v>
      </c>
      <c r="S203" s="152">
        <v>0</v>
      </c>
      <c r="T203" s="153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4" t="s">
        <v>160</v>
      </c>
      <c r="AT203" s="154" t="s">
        <v>120</v>
      </c>
      <c r="AU203" s="154" t="s">
        <v>77</v>
      </c>
      <c r="AY203" s="18" t="s">
        <v>119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8" t="s">
        <v>123</v>
      </c>
      <c r="BK203" s="155">
        <f>ROUND(I203*H203,2)</f>
        <v>0</v>
      </c>
      <c r="BL203" s="18" t="s">
        <v>160</v>
      </c>
      <c r="BM203" s="154" t="s">
        <v>324</v>
      </c>
    </row>
    <row r="204" spans="1:65" s="2" customFormat="1" ht="16.5" customHeight="1">
      <c r="A204" s="30"/>
      <c r="B204" s="142"/>
      <c r="C204" s="143" t="s">
        <v>325</v>
      </c>
      <c r="D204" s="143" t="s">
        <v>120</v>
      </c>
      <c r="E204" s="144" t="s">
        <v>122</v>
      </c>
      <c r="F204" s="145" t="s">
        <v>326</v>
      </c>
      <c r="G204" s="146" t="s">
        <v>125</v>
      </c>
      <c r="H204" s="147">
        <v>1</v>
      </c>
      <c r="I204" s="148"/>
      <c r="J204" s="148"/>
      <c r="K204" s="149"/>
      <c r="L204" s="31"/>
      <c r="M204" s="189" t="s">
        <v>1</v>
      </c>
      <c r="N204" s="190" t="s">
        <v>35</v>
      </c>
      <c r="O204" s="191">
        <v>0</v>
      </c>
      <c r="P204" s="191">
        <f>O204*H204</f>
        <v>0</v>
      </c>
      <c r="Q204" s="191">
        <v>0</v>
      </c>
      <c r="R204" s="191">
        <f>Q204*H204</f>
        <v>0</v>
      </c>
      <c r="S204" s="191">
        <v>0</v>
      </c>
      <c r="T204" s="192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4" t="s">
        <v>160</v>
      </c>
      <c r="AT204" s="154" t="s">
        <v>120</v>
      </c>
      <c r="AU204" s="154" t="s">
        <v>77</v>
      </c>
      <c r="AY204" s="18" t="s">
        <v>119</v>
      </c>
      <c r="BE204" s="155">
        <f>IF(N204="základná",J204,0)</f>
        <v>0</v>
      </c>
      <c r="BF204" s="155">
        <f>IF(N204="znížená",J204,0)</f>
        <v>0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8" t="s">
        <v>123</v>
      </c>
      <c r="BK204" s="155">
        <f>ROUND(I204*H204,2)</f>
        <v>0</v>
      </c>
      <c r="BL204" s="18" t="s">
        <v>160</v>
      </c>
      <c r="BM204" s="154" t="s">
        <v>327</v>
      </c>
    </row>
    <row r="205" spans="1:65" s="2" customFormat="1" ht="6.95" customHeight="1">
      <c r="A205" s="30"/>
      <c r="B205" s="45"/>
      <c r="C205" s="46"/>
      <c r="D205" s="46"/>
      <c r="E205" s="46"/>
      <c r="F205" s="46"/>
      <c r="G205" s="46"/>
      <c r="H205" s="46"/>
      <c r="I205" s="46"/>
      <c r="J205" s="46"/>
      <c r="K205" s="46"/>
      <c r="L205" s="31"/>
      <c r="M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</row>
  </sheetData>
  <autoFilter ref="C130:K204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65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9"/>
  <sheetViews>
    <sheetView showGridLines="0" topLeftCell="A167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39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8" t="s">
        <v>81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69</v>
      </c>
    </row>
    <row r="4" spans="1:46" s="1" customFormat="1" ht="24.95" customHeight="1">
      <c r="B4" s="21"/>
      <c r="D4" s="22" t="s">
        <v>82</v>
      </c>
      <c r="L4" s="21"/>
      <c r="M4" s="9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16.5" customHeight="1">
      <c r="B7" s="21"/>
      <c r="E7" s="253" t="str">
        <f>'Rekapitulácia stavby'!K6</f>
        <v>Klientske centrum</v>
      </c>
      <c r="F7" s="254"/>
      <c r="G7" s="254"/>
      <c r="H7" s="254"/>
      <c r="L7" s="21"/>
    </row>
    <row r="8" spans="1:46" s="2" customFormat="1" ht="12" customHeight="1">
      <c r="A8" s="30"/>
      <c r="B8" s="31"/>
      <c r="C8" s="30"/>
      <c r="D8" s="27" t="s">
        <v>83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50" t="s">
        <v>328</v>
      </c>
      <c r="F9" s="252"/>
      <c r="G9" s="252"/>
      <c r="H9" s="252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3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tr">
        <f>IF('Rekapitulácia stavby'!E11="","",'Rekapitulácia stavby'!E11)</f>
        <v xml:space="preserve"> </v>
      </c>
      <c r="F15" s="30"/>
      <c r="G15" s="30"/>
      <c r="H15" s="30"/>
      <c r="I15" s="27" t="s">
        <v>22</v>
      </c>
      <c r="J15" s="25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21</v>
      </c>
      <c r="J17" s="25" t="str">
        <f>'Rekapitulácia stavby'!AN13</f>
        <v/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18" t="str">
        <f>'Rekapitulácia stavby'!E14</f>
        <v xml:space="preserve"> </v>
      </c>
      <c r="F18" s="218"/>
      <c r="G18" s="218"/>
      <c r="H18" s="218"/>
      <c r="I18" s="27" t="s">
        <v>22</v>
      </c>
      <c r="J18" s="25" t="str">
        <f>'Rekapitulácia stavby'!AN14</f>
        <v/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24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22</v>
      </c>
      <c r="J21" s="25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26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27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28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21" t="s">
        <v>1</v>
      </c>
      <c r="F27" s="221"/>
      <c r="G27" s="221"/>
      <c r="H27" s="221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29</v>
      </c>
      <c r="E30" s="30"/>
      <c r="F30" s="30"/>
      <c r="G30" s="30"/>
      <c r="H30" s="30"/>
      <c r="I30" s="30"/>
      <c r="J30" s="69">
        <f>ROUND(J127,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31</v>
      </c>
      <c r="G32" s="30"/>
      <c r="H32" s="30"/>
      <c r="I32" s="34" t="s">
        <v>30</v>
      </c>
      <c r="J32" s="34" t="s">
        <v>32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33</v>
      </c>
      <c r="E33" s="27" t="s">
        <v>34</v>
      </c>
      <c r="F33" s="98">
        <f>ROUND((SUM(BE127:BE188)),  2)</f>
        <v>0</v>
      </c>
      <c r="G33" s="30"/>
      <c r="H33" s="30"/>
      <c r="I33" s="99">
        <v>0.2</v>
      </c>
      <c r="J33" s="98">
        <f>ROUND(((SUM(BE127:BE188))*I33),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35</v>
      </c>
      <c r="F34" s="98">
        <f>ROUND((SUM(BF127:BF188)),  2)</f>
        <v>0</v>
      </c>
      <c r="G34" s="30"/>
      <c r="H34" s="30"/>
      <c r="I34" s="99">
        <v>0.2</v>
      </c>
      <c r="J34" s="98">
        <f>ROUND(((SUM(BF127:BF188))*I34),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36</v>
      </c>
      <c r="F35" s="98">
        <f>ROUND((SUM(BG127:BG188)),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37</v>
      </c>
      <c r="F36" s="98">
        <f>ROUND((SUM(BH127:BH188)),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38</v>
      </c>
      <c r="F37" s="98">
        <f>ROUND((SUM(BI127:BI188)),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39</v>
      </c>
      <c r="E39" s="58"/>
      <c r="F39" s="58"/>
      <c r="G39" s="102" t="s">
        <v>40</v>
      </c>
      <c r="H39" s="103" t="s">
        <v>41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42</v>
      </c>
      <c r="E50" s="42"/>
      <c r="F50" s="42"/>
      <c r="G50" s="41" t="s">
        <v>43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44</v>
      </c>
      <c r="E61" s="33"/>
      <c r="F61" s="106" t="s">
        <v>45</v>
      </c>
      <c r="G61" s="43" t="s">
        <v>44</v>
      </c>
      <c r="H61" s="33"/>
      <c r="I61" s="33"/>
      <c r="J61" s="107" t="s">
        <v>45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46</v>
      </c>
      <c r="E65" s="44"/>
      <c r="F65" s="44"/>
      <c r="G65" s="41" t="s">
        <v>47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44</v>
      </c>
      <c r="E76" s="33"/>
      <c r="F76" s="106" t="s">
        <v>45</v>
      </c>
      <c r="G76" s="43" t="s">
        <v>44</v>
      </c>
      <c r="H76" s="33"/>
      <c r="I76" s="33"/>
      <c r="J76" s="107" t="s">
        <v>45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85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53" t="str">
        <f>E7</f>
        <v>Klientske centrum</v>
      </c>
      <c r="F85" s="254"/>
      <c r="G85" s="254"/>
      <c r="H85" s="254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83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50" t="str">
        <f>E9</f>
        <v>02 - Vestibul</v>
      </c>
      <c r="F87" s="252"/>
      <c r="G87" s="252"/>
      <c r="H87" s="252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 xml:space="preserve"> </v>
      </c>
      <c r="G89" s="30"/>
      <c r="H89" s="30"/>
      <c r="I89" s="27" t="s">
        <v>19</v>
      </c>
      <c r="J89" s="53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20</v>
      </c>
      <c r="D91" s="30"/>
      <c r="E91" s="30"/>
      <c r="F91" s="25" t="str">
        <f>E15</f>
        <v xml:space="preserve"> </v>
      </c>
      <c r="G91" s="30"/>
      <c r="H91" s="30"/>
      <c r="I91" s="27" t="s">
        <v>24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5.7" customHeight="1">
      <c r="A92" s="30"/>
      <c r="B92" s="31"/>
      <c r="C92" s="27" t="s">
        <v>23</v>
      </c>
      <c r="D92" s="30"/>
      <c r="E92" s="30"/>
      <c r="F92" s="25" t="str">
        <f>IF(E18="","",E18)</f>
        <v xml:space="preserve"> </v>
      </c>
      <c r="G92" s="30"/>
      <c r="H92" s="30"/>
      <c r="I92" s="27" t="s">
        <v>26</v>
      </c>
      <c r="J92" s="28" t="str">
        <f>E24</f>
        <v>Ing. arch. Maroš Miko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86</v>
      </c>
      <c r="D94" s="100"/>
      <c r="E94" s="100"/>
      <c r="F94" s="100"/>
      <c r="G94" s="100"/>
      <c r="H94" s="100"/>
      <c r="I94" s="100"/>
      <c r="J94" s="109" t="s">
        <v>87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88</v>
      </c>
      <c r="D96" s="30"/>
      <c r="E96" s="30"/>
      <c r="F96" s="30"/>
      <c r="G96" s="30"/>
      <c r="H96" s="30"/>
      <c r="I96" s="30"/>
      <c r="J96" s="69">
        <f>J127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89</v>
      </c>
    </row>
    <row r="97" spans="1:31" s="9" customFormat="1" ht="24.95" customHeight="1">
      <c r="B97" s="111"/>
      <c r="D97" s="112" t="s">
        <v>90</v>
      </c>
      <c r="E97" s="113"/>
      <c r="F97" s="113"/>
      <c r="G97" s="113"/>
      <c r="H97" s="113"/>
      <c r="I97" s="113"/>
      <c r="J97" s="114">
        <f>J128</f>
        <v>0</v>
      </c>
      <c r="L97" s="111"/>
    </row>
    <row r="98" spans="1:31" s="10" customFormat="1" ht="19.899999999999999" customHeight="1">
      <c r="B98" s="115"/>
      <c r="D98" s="116" t="s">
        <v>94</v>
      </c>
      <c r="E98" s="117"/>
      <c r="F98" s="117"/>
      <c r="G98" s="117"/>
      <c r="H98" s="117"/>
      <c r="I98" s="117"/>
      <c r="J98" s="118">
        <f>J129</f>
        <v>0</v>
      </c>
      <c r="L98" s="115"/>
    </row>
    <row r="99" spans="1:31" s="9" customFormat="1" ht="24.95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J134</f>
        <v>0</v>
      </c>
      <c r="L99" s="111"/>
    </row>
    <row r="100" spans="1:31" s="10" customFormat="1" ht="19.899999999999999" customHeight="1">
      <c r="B100" s="115"/>
      <c r="D100" s="116" t="s">
        <v>95</v>
      </c>
      <c r="E100" s="117"/>
      <c r="F100" s="117"/>
      <c r="G100" s="117"/>
      <c r="H100" s="117"/>
      <c r="I100" s="117"/>
      <c r="J100" s="118">
        <f>J135</f>
        <v>0</v>
      </c>
      <c r="L100" s="115"/>
    </row>
    <row r="101" spans="1:31" s="10" customFormat="1" ht="19.899999999999999" customHeight="1">
      <c r="B101" s="115"/>
      <c r="D101" s="116" t="s">
        <v>329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1:31" s="10" customFormat="1" ht="19.899999999999999" customHeight="1">
      <c r="B102" s="115"/>
      <c r="D102" s="116" t="s">
        <v>100</v>
      </c>
      <c r="E102" s="117"/>
      <c r="F102" s="117"/>
      <c r="G102" s="117"/>
      <c r="H102" s="117"/>
      <c r="I102" s="117"/>
      <c r="J102" s="118">
        <f>J146</f>
        <v>0</v>
      </c>
      <c r="L102" s="115"/>
    </row>
    <row r="103" spans="1:31" s="10" customFormat="1" ht="19.899999999999999" customHeight="1">
      <c r="B103" s="115"/>
      <c r="D103" s="116" t="s">
        <v>330</v>
      </c>
      <c r="E103" s="117"/>
      <c r="F103" s="117"/>
      <c r="G103" s="117"/>
      <c r="H103" s="117"/>
      <c r="I103" s="117"/>
      <c r="J103" s="118">
        <f>J156</f>
        <v>0</v>
      </c>
      <c r="L103" s="115"/>
    </row>
    <row r="104" spans="1:31" s="10" customFormat="1" ht="19.899999999999999" customHeight="1">
      <c r="B104" s="115"/>
      <c r="D104" s="116" t="s">
        <v>101</v>
      </c>
      <c r="E104" s="117"/>
      <c r="F104" s="117"/>
      <c r="G104" s="117"/>
      <c r="H104" s="117"/>
      <c r="I104" s="117"/>
      <c r="J104" s="118">
        <f>J160</f>
        <v>0</v>
      </c>
      <c r="L104" s="115"/>
    </row>
    <row r="105" spans="1:31" s="10" customFormat="1" ht="19.899999999999999" customHeight="1">
      <c r="B105" s="115"/>
      <c r="D105" s="116" t="s">
        <v>103</v>
      </c>
      <c r="E105" s="117"/>
      <c r="F105" s="117"/>
      <c r="G105" s="117"/>
      <c r="H105" s="117"/>
      <c r="I105" s="117"/>
      <c r="J105" s="118">
        <f>J172</f>
        <v>0</v>
      </c>
      <c r="L105" s="115"/>
    </row>
    <row r="106" spans="1:31" s="10" customFormat="1" ht="19.899999999999999" customHeight="1">
      <c r="B106" s="115"/>
      <c r="D106" s="116" t="s">
        <v>331</v>
      </c>
      <c r="E106" s="117"/>
      <c r="F106" s="117"/>
      <c r="G106" s="117"/>
      <c r="H106" s="117"/>
      <c r="I106" s="117"/>
      <c r="J106" s="118">
        <f>J181</f>
        <v>0</v>
      </c>
      <c r="L106" s="115"/>
    </row>
    <row r="107" spans="1:31" s="9" customFormat="1" ht="24.95" customHeight="1">
      <c r="B107" s="111"/>
      <c r="D107" s="112" t="s">
        <v>104</v>
      </c>
      <c r="E107" s="113"/>
      <c r="F107" s="113"/>
      <c r="G107" s="113"/>
      <c r="H107" s="113"/>
      <c r="I107" s="113"/>
      <c r="J107" s="114">
        <f>J186</f>
        <v>0</v>
      </c>
      <c r="L107" s="111"/>
    </row>
    <row r="108" spans="1:31" s="2" customFormat="1" ht="21.7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5" customHeight="1">
      <c r="A109" s="30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3" spans="1:63" s="2" customFormat="1" ht="6.95" customHeight="1">
      <c r="A113" s="30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24.95" customHeight="1">
      <c r="A114" s="30"/>
      <c r="B114" s="31"/>
      <c r="C114" s="22" t="s">
        <v>105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2" customHeight="1">
      <c r="A116" s="30"/>
      <c r="B116" s="31"/>
      <c r="C116" s="27" t="s">
        <v>13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6.5" customHeight="1">
      <c r="A117" s="30"/>
      <c r="B117" s="31"/>
      <c r="C117" s="30"/>
      <c r="D117" s="30"/>
      <c r="E117" s="253" t="str">
        <f>E7</f>
        <v>Klientske centrum</v>
      </c>
      <c r="F117" s="254"/>
      <c r="G117" s="254"/>
      <c r="H117" s="254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2" customHeight="1">
      <c r="A118" s="30"/>
      <c r="B118" s="31"/>
      <c r="C118" s="27" t="s">
        <v>83</v>
      </c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6.5" customHeight="1">
      <c r="A119" s="30"/>
      <c r="B119" s="31"/>
      <c r="C119" s="30"/>
      <c r="D119" s="30"/>
      <c r="E119" s="250" t="str">
        <f>E9</f>
        <v>02 - Vestibul</v>
      </c>
      <c r="F119" s="252"/>
      <c r="G119" s="252"/>
      <c r="H119" s="252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6.9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12" customHeight="1">
      <c r="A121" s="30"/>
      <c r="B121" s="31"/>
      <c r="C121" s="27" t="s">
        <v>17</v>
      </c>
      <c r="D121" s="30"/>
      <c r="E121" s="30"/>
      <c r="F121" s="25" t="str">
        <f>F12</f>
        <v xml:space="preserve"> </v>
      </c>
      <c r="G121" s="30"/>
      <c r="H121" s="30"/>
      <c r="I121" s="27" t="s">
        <v>19</v>
      </c>
      <c r="J121" s="53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20</v>
      </c>
      <c r="D123" s="30"/>
      <c r="E123" s="30"/>
      <c r="F123" s="25" t="str">
        <f>E15</f>
        <v xml:space="preserve"> </v>
      </c>
      <c r="G123" s="30"/>
      <c r="H123" s="30"/>
      <c r="I123" s="27" t="s">
        <v>24</v>
      </c>
      <c r="J123" s="28" t="str">
        <f>E21</f>
        <v xml:space="preserve"> 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25.7" customHeight="1">
      <c r="A124" s="30"/>
      <c r="B124" s="31"/>
      <c r="C124" s="27" t="s">
        <v>23</v>
      </c>
      <c r="D124" s="30"/>
      <c r="E124" s="30"/>
      <c r="F124" s="25" t="str">
        <f>IF(E18="","",E18)</f>
        <v xml:space="preserve"> </v>
      </c>
      <c r="G124" s="30"/>
      <c r="H124" s="30"/>
      <c r="I124" s="27" t="s">
        <v>26</v>
      </c>
      <c r="J124" s="28" t="str">
        <f>E24</f>
        <v>Ing. arch. Maroš Miko</v>
      </c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0.3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1" customFormat="1" ht="29.25" customHeight="1">
      <c r="A126" s="119"/>
      <c r="B126" s="120"/>
      <c r="C126" s="121" t="s">
        <v>106</v>
      </c>
      <c r="D126" s="122" t="s">
        <v>54</v>
      </c>
      <c r="E126" s="122" t="s">
        <v>50</v>
      </c>
      <c r="F126" s="122" t="s">
        <v>51</v>
      </c>
      <c r="G126" s="122" t="s">
        <v>107</v>
      </c>
      <c r="H126" s="122" t="s">
        <v>108</v>
      </c>
      <c r="I126" s="122" t="s">
        <v>109</v>
      </c>
      <c r="J126" s="123" t="s">
        <v>87</v>
      </c>
      <c r="K126" s="124" t="s">
        <v>110</v>
      </c>
      <c r="L126" s="125"/>
      <c r="M126" s="60" t="s">
        <v>1</v>
      </c>
      <c r="N126" s="61" t="s">
        <v>33</v>
      </c>
      <c r="O126" s="61" t="s">
        <v>111</v>
      </c>
      <c r="P126" s="61" t="s">
        <v>112</v>
      </c>
      <c r="Q126" s="61" t="s">
        <v>113</v>
      </c>
      <c r="R126" s="61" t="s">
        <v>114</v>
      </c>
      <c r="S126" s="61" t="s">
        <v>115</v>
      </c>
      <c r="T126" s="62" t="s">
        <v>116</v>
      </c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1:63" s="2" customFormat="1" ht="22.9" customHeight="1">
      <c r="A127" s="30"/>
      <c r="B127" s="31"/>
      <c r="C127" s="67" t="s">
        <v>88</v>
      </c>
      <c r="D127" s="30"/>
      <c r="E127" s="30"/>
      <c r="F127" s="30"/>
      <c r="G127" s="30"/>
      <c r="H127" s="30"/>
      <c r="I127" s="30"/>
      <c r="J127" s="126"/>
      <c r="K127" s="30"/>
      <c r="L127" s="31"/>
      <c r="M127" s="63"/>
      <c r="N127" s="54"/>
      <c r="O127" s="64"/>
      <c r="P127" s="127">
        <f>P128+P134+P186</f>
        <v>408.03401372999991</v>
      </c>
      <c r="Q127" s="64"/>
      <c r="R127" s="127">
        <f>R128+R134+R186</f>
        <v>4.8713603799999996</v>
      </c>
      <c r="S127" s="64"/>
      <c r="T127" s="128">
        <f>T128+T134+T186</f>
        <v>2.779325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8" t="s">
        <v>68</v>
      </c>
      <c r="AU127" s="18" t="s">
        <v>89</v>
      </c>
      <c r="BK127" s="129">
        <f>BK128+BK134+BK186</f>
        <v>0</v>
      </c>
    </row>
    <row r="128" spans="1:63" s="12" customFormat="1" ht="25.9" customHeight="1">
      <c r="B128" s="130"/>
      <c r="D128" s="131" t="s">
        <v>68</v>
      </c>
      <c r="E128" s="132" t="s">
        <v>117</v>
      </c>
      <c r="F128" s="132" t="s">
        <v>118</v>
      </c>
      <c r="J128" s="133"/>
      <c r="L128" s="130"/>
      <c r="M128" s="134"/>
      <c r="N128" s="135"/>
      <c r="O128" s="135"/>
      <c r="P128" s="136">
        <f>P129</f>
        <v>15.68470733</v>
      </c>
      <c r="Q128" s="135"/>
      <c r="R128" s="136">
        <f>R129</f>
        <v>0.75626446000000003</v>
      </c>
      <c r="S128" s="135"/>
      <c r="T128" s="137">
        <f>T129</f>
        <v>0</v>
      </c>
      <c r="AR128" s="131" t="s">
        <v>77</v>
      </c>
      <c r="AT128" s="138" t="s">
        <v>68</v>
      </c>
      <c r="AU128" s="138" t="s">
        <v>69</v>
      </c>
      <c r="AY128" s="131" t="s">
        <v>119</v>
      </c>
      <c r="BK128" s="139">
        <f>BK129</f>
        <v>0</v>
      </c>
    </row>
    <row r="129" spans="1:65" s="12" customFormat="1" ht="22.9" customHeight="1">
      <c r="B129" s="130"/>
      <c r="D129" s="131" t="s">
        <v>68</v>
      </c>
      <c r="E129" s="140" t="s">
        <v>135</v>
      </c>
      <c r="F129" s="140" t="s">
        <v>136</v>
      </c>
      <c r="J129" s="141"/>
      <c r="L129" s="130"/>
      <c r="M129" s="134"/>
      <c r="N129" s="135"/>
      <c r="O129" s="135"/>
      <c r="P129" s="136">
        <f>SUM(P130:P133)</f>
        <v>15.68470733</v>
      </c>
      <c r="Q129" s="135"/>
      <c r="R129" s="136">
        <f>SUM(R130:R133)</f>
        <v>0.75626446000000003</v>
      </c>
      <c r="S129" s="135"/>
      <c r="T129" s="137">
        <f>SUM(T130:T133)</f>
        <v>0</v>
      </c>
      <c r="AR129" s="131" t="s">
        <v>77</v>
      </c>
      <c r="AT129" s="138" t="s">
        <v>68</v>
      </c>
      <c r="AU129" s="138" t="s">
        <v>77</v>
      </c>
      <c r="AY129" s="131" t="s">
        <v>119</v>
      </c>
      <c r="BK129" s="139">
        <f>SUM(BK130:BK133)</f>
        <v>0</v>
      </c>
    </row>
    <row r="130" spans="1:65" s="2" customFormat="1" ht="16.5" customHeight="1">
      <c r="A130" s="30"/>
      <c r="B130" s="142"/>
      <c r="C130" s="143" t="s">
        <v>77</v>
      </c>
      <c r="D130" s="143" t="s">
        <v>120</v>
      </c>
      <c r="E130" s="144" t="s">
        <v>332</v>
      </c>
      <c r="F130" s="145" t="s">
        <v>333</v>
      </c>
      <c r="G130" s="146" t="s">
        <v>131</v>
      </c>
      <c r="H130" s="147">
        <v>70.241</v>
      </c>
      <c r="I130" s="148"/>
      <c r="J130" s="148"/>
      <c r="K130" s="149"/>
      <c r="L130" s="31"/>
      <c r="M130" s="150" t="s">
        <v>1</v>
      </c>
      <c r="N130" s="151" t="s">
        <v>35</v>
      </c>
      <c r="O130" s="152">
        <v>0.17613000000000001</v>
      </c>
      <c r="P130" s="152">
        <f>O130*H130</f>
        <v>12.37154733</v>
      </c>
      <c r="Q130" s="152">
        <v>1.0059999999999999E-2</v>
      </c>
      <c r="R130" s="152">
        <f>Q130*H130</f>
        <v>0.70662446000000001</v>
      </c>
      <c r="S130" s="152">
        <v>0</v>
      </c>
      <c r="T130" s="153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4" t="s">
        <v>122</v>
      </c>
      <c r="AT130" s="154" t="s">
        <v>120</v>
      </c>
      <c r="AU130" s="154" t="s">
        <v>123</v>
      </c>
      <c r="AY130" s="18" t="s">
        <v>119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8" t="s">
        <v>123</v>
      </c>
      <c r="BK130" s="155">
        <f>ROUND(I130*H130,2)</f>
        <v>0</v>
      </c>
      <c r="BL130" s="18" t="s">
        <v>122</v>
      </c>
      <c r="BM130" s="154" t="s">
        <v>334</v>
      </c>
    </row>
    <row r="131" spans="1:65" s="13" customFormat="1">
      <c r="B131" s="156"/>
      <c r="D131" s="157" t="s">
        <v>140</v>
      </c>
      <c r="E131" s="158" t="s">
        <v>1</v>
      </c>
      <c r="F131" s="159" t="s">
        <v>335</v>
      </c>
      <c r="H131" s="160">
        <v>70.241</v>
      </c>
      <c r="L131" s="156"/>
      <c r="M131" s="161"/>
      <c r="N131" s="162"/>
      <c r="O131" s="162"/>
      <c r="P131" s="162"/>
      <c r="Q131" s="162"/>
      <c r="R131" s="162"/>
      <c r="S131" s="162"/>
      <c r="T131" s="163"/>
      <c r="AT131" s="158" t="s">
        <v>140</v>
      </c>
      <c r="AU131" s="158" t="s">
        <v>123</v>
      </c>
      <c r="AV131" s="13" t="s">
        <v>123</v>
      </c>
      <c r="AW131" s="13" t="s">
        <v>25</v>
      </c>
      <c r="AX131" s="13" t="s">
        <v>77</v>
      </c>
      <c r="AY131" s="158" t="s">
        <v>119</v>
      </c>
    </row>
    <row r="132" spans="1:65" s="2" customFormat="1" ht="16.5" customHeight="1">
      <c r="A132" s="30"/>
      <c r="B132" s="142"/>
      <c r="C132" s="143" t="s">
        <v>123</v>
      </c>
      <c r="D132" s="143" t="s">
        <v>120</v>
      </c>
      <c r="E132" s="144" t="s">
        <v>336</v>
      </c>
      <c r="F132" s="145" t="s">
        <v>337</v>
      </c>
      <c r="G132" s="146" t="s">
        <v>121</v>
      </c>
      <c r="H132" s="147">
        <v>1</v>
      </c>
      <c r="I132" s="148"/>
      <c r="J132" s="148"/>
      <c r="K132" s="149"/>
      <c r="L132" s="31"/>
      <c r="M132" s="150" t="s">
        <v>1</v>
      </c>
      <c r="N132" s="151" t="s">
        <v>35</v>
      </c>
      <c r="O132" s="152">
        <v>3.3131599999999999</v>
      </c>
      <c r="P132" s="152">
        <f>O132*H132</f>
        <v>3.3131599999999999</v>
      </c>
      <c r="Q132" s="152">
        <v>3.9640000000000002E-2</v>
      </c>
      <c r="R132" s="152">
        <f>Q132*H132</f>
        <v>3.9640000000000002E-2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122</v>
      </c>
      <c r="AT132" s="154" t="s">
        <v>120</v>
      </c>
      <c r="AU132" s="154" t="s">
        <v>123</v>
      </c>
      <c r="AY132" s="18" t="s">
        <v>119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8" t="s">
        <v>123</v>
      </c>
      <c r="BK132" s="155">
        <f>ROUND(I132*H132,2)</f>
        <v>0</v>
      </c>
      <c r="BL132" s="18" t="s">
        <v>122</v>
      </c>
      <c r="BM132" s="154" t="s">
        <v>338</v>
      </c>
    </row>
    <row r="133" spans="1:65" s="2" customFormat="1" ht="16.5" customHeight="1">
      <c r="A133" s="30"/>
      <c r="B133" s="142"/>
      <c r="C133" s="170" t="s">
        <v>127</v>
      </c>
      <c r="D133" s="170" t="s">
        <v>189</v>
      </c>
      <c r="E133" s="171" t="s">
        <v>339</v>
      </c>
      <c r="F133" s="172" t="s">
        <v>340</v>
      </c>
      <c r="G133" s="173" t="s">
        <v>121</v>
      </c>
      <c r="H133" s="174">
        <v>1</v>
      </c>
      <c r="I133" s="175"/>
      <c r="J133" s="175"/>
      <c r="K133" s="176"/>
      <c r="L133" s="177"/>
      <c r="M133" s="178" t="s">
        <v>1</v>
      </c>
      <c r="N133" s="179" t="s">
        <v>35</v>
      </c>
      <c r="O133" s="152">
        <v>0</v>
      </c>
      <c r="P133" s="152">
        <f>O133*H133</f>
        <v>0</v>
      </c>
      <c r="Q133" s="152">
        <v>0.01</v>
      </c>
      <c r="R133" s="152">
        <f>Q133*H133</f>
        <v>0.01</v>
      </c>
      <c r="S133" s="152">
        <v>0</v>
      </c>
      <c r="T133" s="153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155</v>
      </c>
      <c r="AT133" s="154" t="s">
        <v>189</v>
      </c>
      <c r="AU133" s="154" t="s">
        <v>123</v>
      </c>
      <c r="AY133" s="18" t="s">
        <v>119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8" t="s">
        <v>123</v>
      </c>
      <c r="BK133" s="155">
        <f>ROUND(I133*H133,2)</f>
        <v>0</v>
      </c>
      <c r="BL133" s="18" t="s">
        <v>122</v>
      </c>
      <c r="BM133" s="154" t="s">
        <v>341</v>
      </c>
    </row>
    <row r="134" spans="1:65" s="12" customFormat="1" ht="25.9" customHeight="1">
      <c r="B134" s="130"/>
      <c r="D134" s="131" t="s">
        <v>68</v>
      </c>
      <c r="E134" s="132" t="s">
        <v>133</v>
      </c>
      <c r="F134" s="132" t="s">
        <v>134</v>
      </c>
      <c r="J134" s="133"/>
      <c r="L134" s="130"/>
      <c r="M134" s="134"/>
      <c r="N134" s="135"/>
      <c r="O134" s="135"/>
      <c r="P134" s="136">
        <f>P135+P144+P146+P156+P160+P172+P181</f>
        <v>392.34930639999993</v>
      </c>
      <c r="Q134" s="135"/>
      <c r="R134" s="136">
        <f>R135+R144+R146+R156+R160+R172+R181</f>
        <v>4.1150959199999999</v>
      </c>
      <c r="S134" s="135"/>
      <c r="T134" s="137">
        <f>T135+T144+T146+T156+T160+T172+T181</f>
        <v>2.779325</v>
      </c>
      <c r="AR134" s="131" t="s">
        <v>123</v>
      </c>
      <c r="AT134" s="138" t="s">
        <v>68</v>
      </c>
      <c r="AU134" s="138" t="s">
        <v>69</v>
      </c>
      <c r="AY134" s="131" t="s">
        <v>119</v>
      </c>
      <c r="BK134" s="139">
        <f>BK135+BK144+BK146+BK156+BK160+BK172+BK181</f>
        <v>0</v>
      </c>
    </row>
    <row r="135" spans="1:65" s="12" customFormat="1" ht="22.9" customHeight="1">
      <c r="B135" s="130"/>
      <c r="D135" s="131" t="s">
        <v>68</v>
      </c>
      <c r="E135" s="140" t="s">
        <v>146</v>
      </c>
      <c r="F135" s="140" t="s">
        <v>147</v>
      </c>
      <c r="J135" s="141"/>
      <c r="L135" s="130"/>
      <c r="M135" s="134"/>
      <c r="N135" s="135"/>
      <c r="O135" s="135"/>
      <c r="P135" s="136">
        <f>SUM(P136:P143)</f>
        <v>11.76479</v>
      </c>
      <c r="Q135" s="135"/>
      <c r="R135" s="136">
        <f>SUM(R136:R143)</f>
        <v>0</v>
      </c>
      <c r="S135" s="135"/>
      <c r="T135" s="137">
        <f>SUM(T136:T143)</f>
        <v>2.779325</v>
      </c>
      <c r="AR135" s="131" t="s">
        <v>77</v>
      </c>
      <c r="AT135" s="138" t="s">
        <v>68</v>
      </c>
      <c r="AU135" s="138" t="s">
        <v>77</v>
      </c>
      <c r="AY135" s="131" t="s">
        <v>119</v>
      </c>
      <c r="BK135" s="139">
        <f>SUM(BK136:BK143)</f>
        <v>0</v>
      </c>
    </row>
    <row r="136" spans="1:65" s="2" customFormat="1" ht="16.5" customHeight="1">
      <c r="A136" s="30"/>
      <c r="B136" s="142"/>
      <c r="C136" s="143" t="s">
        <v>122</v>
      </c>
      <c r="D136" s="143" t="s">
        <v>120</v>
      </c>
      <c r="E136" s="144" t="s">
        <v>156</v>
      </c>
      <c r="F136" s="145" t="s">
        <v>157</v>
      </c>
      <c r="G136" s="146" t="s">
        <v>131</v>
      </c>
      <c r="H136" s="147">
        <v>60.585000000000001</v>
      </c>
      <c r="I136" s="148"/>
      <c r="J136" s="148"/>
      <c r="K136" s="149"/>
      <c r="L136" s="31"/>
      <c r="M136" s="150" t="s">
        <v>1</v>
      </c>
      <c r="N136" s="151" t="s">
        <v>35</v>
      </c>
      <c r="O136" s="152">
        <v>0.13400000000000001</v>
      </c>
      <c r="P136" s="152">
        <f>O136*H136</f>
        <v>8.1183899999999998</v>
      </c>
      <c r="Q136" s="152">
        <v>0</v>
      </c>
      <c r="R136" s="152">
        <f>Q136*H136</f>
        <v>0</v>
      </c>
      <c r="S136" s="152">
        <v>4.4999999999999998E-2</v>
      </c>
      <c r="T136" s="153">
        <f>S136*H136</f>
        <v>2.7263250000000001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122</v>
      </c>
      <c r="AT136" s="154" t="s">
        <v>120</v>
      </c>
      <c r="AU136" s="154" t="s">
        <v>123</v>
      </c>
      <c r="AY136" s="18" t="s">
        <v>119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8" t="s">
        <v>123</v>
      </c>
      <c r="BK136" s="155">
        <f>ROUND(I136*H136,2)</f>
        <v>0</v>
      </c>
      <c r="BL136" s="18" t="s">
        <v>122</v>
      </c>
      <c r="BM136" s="154" t="s">
        <v>342</v>
      </c>
    </row>
    <row r="137" spans="1:65" s="14" customFormat="1">
      <c r="B137" s="164"/>
      <c r="D137" s="157" t="s">
        <v>140</v>
      </c>
      <c r="E137" s="165" t="s">
        <v>1</v>
      </c>
      <c r="F137" s="166" t="s">
        <v>343</v>
      </c>
      <c r="H137" s="165" t="s">
        <v>1</v>
      </c>
      <c r="L137" s="164"/>
      <c r="M137" s="167"/>
      <c r="N137" s="168"/>
      <c r="O137" s="168"/>
      <c r="P137" s="168"/>
      <c r="Q137" s="168"/>
      <c r="R137" s="168"/>
      <c r="S137" s="168"/>
      <c r="T137" s="169"/>
      <c r="AT137" s="165" t="s">
        <v>140</v>
      </c>
      <c r="AU137" s="165" t="s">
        <v>123</v>
      </c>
      <c r="AV137" s="14" t="s">
        <v>77</v>
      </c>
      <c r="AW137" s="14" t="s">
        <v>25</v>
      </c>
      <c r="AX137" s="14" t="s">
        <v>69</v>
      </c>
      <c r="AY137" s="165" t="s">
        <v>119</v>
      </c>
    </row>
    <row r="138" spans="1:65" s="13" customFormat="1">
      <c r="B138" s="156"/>
      <c r="D138" s="157" t="s">
        <v>140</v>
      </c>
      <c r="E138" s="158" t="s">
        <v>1</v>
      </c>
      <c r="F138" s="159" t="s">
        <v>344</v>
      </c>
      <c r="H138" s="160">
        <v>60.585000000000001</v>
      </c>
      <c r="L138" s="156"/>
      <c r="M138" s="161"/>
      <c r="N138" s="162"/>
      <c r="O138" s="162"/>
      <c r="P138" s="162"/>
      <c r="Q138" s="162"/>
      <c r="R138" s="162"/>
      <c r="S138" s="162"/>
      <c r="T138" s="163"/>
      <c r="AT138" s="158" t="s">
        <v>140</v>
      </c>
      <c r="AU138" s="158" t="s">
        <v>123</v>
      </c>
      <c r="AV138" s="13" t="s">
        <v>123</v>
      </c>
      <c r="AW138" s="13" t="s">
        <v>25</v>
      </c>
      <c r="AX138" s="13" t="s">
        <v>77</v>
      </c>
      <c r="AY138" s="158" t="s">
        <v>119</v>
      </c>
    </row>
    <row r="139" spans="1:65" s="2" customFormat="1" ht="16.5" customHeight="1">
      <c r="A139" s="30"/>
      <c r="B139" s="142"/>
      <c r="C139" s="143" t="s">
        <v>142</v>
      </c>
      <c r="D139" s="143" t="s">
        <v>120</v>
      </c>
      <c r="E139" s="144" t="s">
        <v>345</v>
      </c>
      <c r="F139" s="145" t="s">
        <v>346</v>
      </c>
      <c r="G139" s="146" t="s">
        <v>347</v>
      </c>
      <c r="H139" s="147">
        <v>4.5999999999999996</v>
      </c>
      <c r="I139" s="148"/>
      <c r="J139" s="148"/>
      <c r="K139" s="149"/>
      <c r="L139" s="31"/>
      <c r="M139" s="150" t="s">
        <v>1</v>
      </c>
      <c r="N139" s="151" t="s">
        <v>35</v>
      </c>
      <c r="O139" s="152">
        <v>0.34399999999999997</v>
      </c>
      <c r="P139" s="152">
        <f>O139*H139</f>
        <v>1.5823999999999998</v>
      </c>
      <c r="Q139" s="152">
        <v>0</v>
      </c>
      <c r="R139" s="152">
        <f>Q139*H139</f>
        <v>0</v>
      </c>
      <c r="S139" s="152">
        <v>5.0000000000000001E-3</v>
      </c>
      <c r="T139" s="153">
        <f>S139*H139</f>
        <v>2.3E-2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122</v>
      </c>
      <c r="AT139" s="154" t="s">
        <v>120</v>
      </c>
      <c r="AU139" s="154" t="s">
        <v>123</v>
      </c>
      <c r="AY139" s="18" t="s">
        <v>119</v>
      </c>
      <c r="BE139" s="155">
        <f>IF(N139="základná",J139,0)</f>
        <v>0</v>
      </c>
      <c r="BF139" s="155">
        <f>IF(N139="znížená",J139,0)</f>
        <v>0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8" t="s">
        <v>123</v>
      </c>
      <c r="BK139" s="155">
        <f>ROUND(I139*H139,2)</f>
        <v>0</v>
      </c>
      <c r="BL139" s="18" t="s">
        <v>122</v>
      </c>
      <c r="BM139" s="154" t="s">
        <v>348</v>
      </c>
    </row>
    <row r="140" spans="1:65" s="13" customFormat="1">
      <c r="B140" s="156"/>
      <c r="D140" s="157" t="s">
        <v>140</v>
      </c>
      <c r="E140" s="158" t="s">
        <v>1</v>
      </c>
      <c r="F140" s="159" t="s">
        <v>349</v>
      </c>
      <c r="H140" s="160">
        <v>4.5999999999999996</v>
      </c>
      <c r="L140" s="156"/>
      <c r="M140" s="161"/>
      <c r="N140" s="162"/>
      <c r="O140" s="162"/>
      <c r="P140" s="162"/>
      <c r="Q140" s="162"/>
      <c r="R140" s="162"/>
      <c r="S140" s="162"/>
      <c r="T140" s="163"/>
      <c r="AT140" s="158" t="s">
        <v>140</v>
      </c>
      <c r="AU140" s="158" t="s">
        <v>123</v>
      </c>
      <c r="AV140" s="13" t="s">
        <v>123</v>
      </c>
      <c r="AW140" s="13" t="s">
        <v>25</v>
      </c>
      <c r="AX140" s="13" t="s">
        <v>77</v>
      </c>
      <c r="AY140" s="158" t="s">
        <v>119</v>
      </c>
    </row>
    <row r="141" spans="1:65" s="2" customFormat="1" ht="16.5" customHeight="1">
      <c r="A141" s="30"/>
      <c r="B141" s="142"/>
      <c r="C141" s="143" t="s">
        <v>135</v>
      </c>
      <c r="D141" s="143" t="s">
        <v>120</v>
      </c>
      <c r="E141" s="144" t="s">
        <v>350</v>
      </c>
      <c r="F141" s="145" t="s">
        <v>351</v>
      </c>
      <c r="G141" s="146" t="s">
        <v>347</v>
      </c>
      <c r="H141" s="147">
        <v>6</v>
      </c>
      <c r="I141" s="148"/>
      <c r="J141" s="148"/>
      <c r="K141" s="149"/>
      <c r="L141" s="31"/>
      <c r="M141" s="150" t="s">
        <v>1</v>
      </c>
      <c r="N141" s="151" t="s">
        <v>35</v>
      </c>
      <c r="O141" s="152">
        <v>0.34399999999999997</v>
      </c>
      <c r="P141" s="152">
        <f>O141*H141</f>
        <v>2.0640000000000001</v>
      </c>
      <c r="Q141" s="152">
        <v>0</v>
      </c>
      <c r="R141" s="152">
        <f>Q141*H141</f>
        <v>0</v>
      </c>
      <c r="S141" s="152">
        <v>5.0000000000000001E-3</v>
      </c>
      <c r="T141" s="153">
        <f>S141*H141</f>
        <v>0.03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4" t="s">
        <v>122</v>
      </c>
      <c r="AT141" s="154" t="s">
        <v>120</v>
      </c>
      <c r="AU141" s="154" t="s">
        <v>123</v>
      </c>
      <c r="AY141" s="18" t="s">
        <v>119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8" t="s">
        <v>123</v>
      </c>
      <c r="BK141" s="155">
        <f>ROUND(I141*H141,2)</f>
        <v>0</v>
      </c>
      <c r="BL141" s="18" t="s">
        <v>122</v>
      </c>
      <c r="BM141" s="154" t="s">
        <v>352</v>
      </c>
    </row>
    <row r="142" spans="1:65" s="13" customFormat="1">
      <c r="B142" s="156"/>
      <c r="D142" s="157" t="s">
        <v>140</v>
      </c>
      <c r="E142" s="158" t="s">
        <v>1</v>
      </c>
      <c r="F142" s="159" t="s">
        <v>353</v>
      </c>
      <c r="H142" s="160">
        <v>6</v>
      </c>
      <c r="L142" s="156"/>
      <c r="M142" s="161"/>
      <c r="N142" s="162"/>
      <c r="O142" s="162"/>
      <c r="P142" s="162"/>
      <c r="Q142" s="162"/>
      <c r="R142" s="162"/>
      <c r="S142" s="162"/>
      <c r="T142" s="163"/>
      <c r="AT142" s="158" t="s">
        <v>140</v>
      </c>
      <c r="AU142" s="158" t="s">
        <v>123</v>
      </c>
      <c r="AV142" s="13" t="s">
        <v>123</v>
      </c>
      <c r="AW142" s="13" t="s">
        <v>25</v>
      </c>
      <c r="AX142" s="13" t="s">
        <v>77</v>
      </c>
      <c r="AY142" s="158" t="s">
        <v>119</v>
      </c>
    </row>
    <row r="143" spans="1:65" s="2" customFormat="1" ht="21.75" customHeight="1">
      <c r="A143" s="30"/>
      <c r="B143" s="142"/>
      <c r="C143" s="143" t="s">
        <v>151</v>
      </c>
      <c r="D143" s="143" t="s">
        <v>120</v>
      </c>
      <c r="E143" s="144" t="s">
        <v>171</v>
      </c>
      <c r="F143" s="145" t="s">
        <v>172</v>
      </c>
      <c r="G143" s="146" t="s">
        <v>173</v>
      </c>
      <c r="H143" s="147">
        <v>2.726</v>
      </c>
      <c r="I143" s="148"/>
      <c r="J143" s="148"/>
      <c r="K143" s="149"/>
      <c r="L143" s="31"/>
      <c r="M143" s="150" t="s">
        <v>1</v>
      </c>
      <c r="N143" s="151" t="s">
        <v>35</v>
      </c>
      <c r="O143" s="152">
        <v>0</v>
      </c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122</v>
      </c>
      <c r="AT143" s="154" t="s">
        <v>120</v>
      </c>
      <c r="AU143" s="154" t="s">
        <v>123</v>
      </c>
      <c r="AY143" s="18" t="s">
        <v>119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8" t="s">
        <v>123</v>
      </c>
      <c r="BK143" s="155">
        <f>ROUND(I143*H143,2)</f>
        <v>0</v>
      </c>
      <c r="BL143" s="18" t="s">
        <v>122</v>
      </c>
      <c r="BM143" s="154" t="s">
        <v>354</v>
      </c>
    </row>
    <row r="144" spans="1:65" s="12" customFormat="1" ht="22.9" customHeight="1">
      <c r="B144" s="130"/>
      <c r="D144" s="131" t="s">
        <v>68</v>
      </c>
      <c r="E144" s="140" t="s">
        <v>355</v>
      </c>
      <c r="F144" s="140" t="s">
        <v>205</v>
      </c>
      <c r="J144" s="141"/>
      <c r="L144" s="130"/>
      <c r="M144" s="134"/>
      <c r="N144" s="135"/>
      <c r="O144" s="135"/>
      <c r="P144" s="136">
        <f>P145</f>
        <v>8.3000000000000004E-2</v>
      </c>
      <c r="Q144" s="135"/>
      <c r="R144" s="136">
        <f>R145</f>
        <v>3.6000000000000002E-4</v>
      </c>
      <c r="S144" s="135"/>
      <c r="T144" s="137">
        <f>T145</f>
        <v>0</v>
      </c>
      <c r="AR144" s="131" t="s">
        <v>123</v>
      </c>
      <c r="AT144" s="138" t="s">
        <v>68</v>
      </c>
      <c r="AU144" s="138" t="s">
        <v>77</v>
      </c>
      <c r="AY144" s="131" t="s">
        <v>119</v>
      </c>
      <c r="BK144" s="139">
        <f>BK145</f>
        <v>0</v>
      </c>
    </row>
    <row r="145" spans="1:65" s="2" customFormat="1" ht="16.5" customHeight="1">
      <c r="A145" s="30"/>
      <c r="B145" s="142"/>
      <c r="C145" s="143" t="s">
        <v>155</v>
      </c>
      <c r="D145" s="143" t="s">
        <v>120</v>
      </c>
      <c r="E145" s="144"/>
      <c r="F145" s="145" t="s">
        <v>413</v>
      </c>
      <c r="G145" s="146" t="s">
        <v>125</v>
      </c>
      <c r="H145" s="147">
        <v>1</v>
      </c>
      <c r="I145" s="148"/>
      <c r="J145" s="148"/>
      <c r="K145" s="149"/>
      <c r="L145" s="31"/>
      <c r="M145" s="150" t="s">
        <v>1</v>
      </c>
      <c r="N145" s="151" t="s">
        <v>35</v>
      </c>
      <c r="O145" s="152">
        <v>8.3000000000000004E-2</v>
      </c>
      <c r="P145" s="152">
        <f>O145*H145</f>
        <v>8.3000000000000004E-2</v>
      </c>
      <c r="Q145" s="152">
        <v>3.6000000000000002E-4</v>
      </c>
      <c r="R145" s="152">
        <f>Q145*H145</f>
        <v>3.6000000000000002E-4</v>
      </c>
      <c r="S145" s="152">
        <v>0</v>
      </c>
      <c r="T145" s="153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4" t="s">
        <v>160</v>
      </c>
      <c r="AT145" s="154" t="s">
        <v>120</v>
      </c>
      <c r="AU145" s="154" t="s">
        <v>123</v>
      </c>
      <c r="AY145" s="18" t="s">
        <v>119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8" t="s">
        <v>123</v>
      </c>
      <c r="BK145" s="155">
        <f>ROUND(I145*H145,2)</f>
        <v>0</v>
      </c>
      <c r="BL145" s="18" t="s">
        <v>160</v>
      </c>
      <c r="BM145" s="154" t="s">
        <v>356</v>
      </c>
    </row>
    <row r="146" spans="1:65" s="12" customFormat="1" ht="22.9" customHeight="1">
      <c r="B146" s="130"/>
      <c r="D146" s="131" t="s">
        <v>68</v>
      </c>
      <c r="E146" s="140" t="s">
        <v>236</v>
      </c>
      <c r="F146" s="140" t="s">
        <v>237</v>
      </c>
      <c r="J146" s="141"/>
      <c r="L146" s="130"/>
      <c r="M146" s="134"/>
      <c r="N146" s="135"/>
      <c r="O146" s="135"/>
      <c r="P146" s="136">
        <f>SUM(P147:P155)</f>
        <v>8.2401339999999994</v>
      </c>
      <c r="Q146" s="135"/>
      <c r="R146" s="136">
        <f>SUM(R147:R155)</f>
        <v>0.107658</v>
      </c>
      <c r="S146" s="135"/>
      <c r="T146" s="137">
        <f>SUM(T147:T155)</f>
        <v>0</v>
      </c>
      <c r="AR146" s="131" t="s">
        <v>123</v>
      </c>
      <c r="AT146" s="138" t="s">
        <v>68</v>
      </c>
      <c r="AU146" s="138" t="s">
        <v>77</v>
      </c>
      <c r="AY146" s="131" t="s">
        <v>119</v>
      </c>
      <c r="BK146" s="139">
        <f>SUM(BK147:BK155)</f>
        <v>0</v>
      </c>
    </row>
    <row r="147" spans="1:65" s="2" customFormat="1" ht="16.5" customHeight="1">
      <c r="A147" s="30"/>
      <c r="B147" s="142"/>
      <c r="C147" s="143" t="s">
        <v>146</v>
      </c>
      <c r="D147" s="143" t="s">
        <v>120</v>
      </c>
      <c r="E147" s="144" t="s">
        <v>247</v>
      </c>
      <c r="F147" s="145" t="s">
        <v>412</v>
      </c>
      <c r="G147" s="146" t="s">
        <v>121</v>
      </c>
      <c r="H147" s="147">
        <v>1</v>
      </c>
      <c r="I147" s="148"/>
      <c r="J147" s="148"/>
      <c r="K147" s="149"/>
      <c r="L147" s="31"/>
      <c r="M147" s="150" t="s">
        <v>1</v>
      </c>
      <c r="N147" s="151" t="s">
        <v>35</v>
      </c>
      <c r="O147" s="152">
        <v>0.88300000000000001</v>
      </c>
      <c r="P147" s="152">
        <f>O147*H147</f>
        <v>0.88300000000000001</v>
      </c>
      <c r="Q147" s="152">
        <v>6.9999999999999994E-5</v>
      </c>
      <c r="R147" s="152">
        <f>Q147*H147</f>
        <v>6.9999999999999994E-5</v>
      </c>
      <c r="S147" s="152">
        <v>0</v>
      </c>
      <c r="T147" s="153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160</v>
      </c>
      <c r="AT147" s="154" t="s">
        <v>120</v>
      </c>
      <c r="AU147" s="154" t="s">
        <v>123</v>
      </c>
      <c r="AY147" s="18" t="s">
        <v>119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8" t="s">
        <v>123</v>
      </c>
      <c r="BK147" s="155">
        <f>ROUND(I147*H147,2)</f>
        <v>0</v>
      </c>
      <c r="BL147" s="18" t="s">
        <v>160</v>
      </c>
      <c r="BM147" s="154" t="s">
        <v>357</v>
      </c>
    </row>
    <row r="148" spans="1:65" s="2" customFormat="1" ht="16.5" customHeight="1">
      <c r="A148" s="30"/>
      <c r="B148" s="142"/>
      <c r="C148" s="143" t="s">
        <v>166</v>
      </c>
      <c r="D148" s="143" t="s">
        <v>120</v>
      </c>
      <c r="E148" s="144" t="s">
        <v>239</v>
      </c>
      <c r="F148" s="145" t="s">
        <v>240</v>
      </c>
      <c r="G148" s="146" t="s">
        <v>121</v>
      </c>
      <c r="H148" s="147">
        <v>1</v>
      </c>
      <c r="I148" s="148"/>
      <c r="J148" s="148"/>
      <c r="K148" s="149"/>
      <c r="L148" s="31"/>
      <c r="M148" s="150" t="s">
        <v>1</v>
      </c>
      <c r="N148" s="151" t="s">
        <v>35</v>
      </c>
      <c r="O148" s="152">
        <v>2.1080000000000001</v>
      </c>
      <c r="P148" s="152">
        <f>O148*H148</f>
        <v>2.1080000000000001</v>
      </c>
      <c r="Q148" s="152">
        <v>3.8000000000000002E-4</v>
      </c>
      <c r="R148" s="152">
        <f>Q148*H148</f>
        <v>3.8000000000000002E-4</v>
      </c>
      <c r="S148" s="152">
        <v>0</v>
      </c>
      <c r="T148" s="153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160</v>
      </c>
      <c r="AT148" s="154" t="s">
        <v>120</v>
      </c>
      <c r="AU148" s="154" t="s">
        <v>123</v>
      </c>
      <c r="AY148" s="18" t="s">
        <v>119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8" t="s">
        <v>123</v>
      </c>
      <c r="BK148" s="155">
        <f>ROUND(I148*H148,2)</f>
        <v>0</v>
      </c>
      <c r="BL148" s="18" t="s">
        <v>160</v>
      </c>
      <c r="BM148" s="154" t="s">
        <v>358</v>
      </c>
    </row>
    <row r="149" spans="1:65" s="2" customFormat="1" ht="16.5" customHeight="1">
      <c r="A149" s="30"/>
      <c r="B149" s="142"/>
      <c r="C149" s="143" t="s">
        <v>170</v>
      </c>
      <c r="D149" s="143" t="s">
        <v>120</v>
      </c>
      <c r="E149" s="144" t="s">
        <v>359</v>
      </c>
      <c r="F149" s="145" t="s">
        <v>360</v>
      </c>
      <c r="G149" s="146" t="s">
        <v>347</v>
      </c>
      <c r="H149" s="147">
        <v>4.5999999999999996</v>
      </c>
      <c r="I149" s="148"/>
      <c r="J149" s="148"/>
      <c r="K149" s="149"/>
      <c r="L149" s="31"/>
      <c r="M149" s="150" t="s">
        <v>1</v>
      </c>
      <c r="N149" s="151" t="s">
        <v>35</v>
      </c>
      <c r="O149" s="152">
        <v>0.36459000000000003</v>
      </c>
      <c r="P149" s="152">
        <f>O149*H149</f>
        <v>1.677114</v>
      </c>
      <c r="Q149" s="152">
        <v>1.8000000000000001E-4</v>
      </c>
      <c r="R149" s="152">
        <f>Q149*H149</f>
        <v>8.2799999999999996E-4</v>
      </c>
      <c r="S149" s="152">
        <v>0</v>
      </c>
      <c r="T149" s="153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4" t="s">
        <v>160</v>
      </c>
      <c r="AT149" s="154" t="s">
        <v>120</v>
      </c>
      <c r="AU149" s="154" t="s">
        <v>123</v>
      </c>
      <c r="AY149" s="18" t="s">
        <v>119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8" t="s">
        <v>123</v>
      </c>
      <c r="BK149" s="155">
        <f>ROUND(I149*H149,2)</f>
        <v>0</v>
      </c>
      <c r="BL149" s="18" t="s">
        <v>160</v>
      </c>
      <c r="BM149" s="154" t="s">
        <v>361</v>
      </c>
    </row>
    <row r="150" spans="1:65" s="13" customFormat="1">
      <c r="B150" s="156"/>
      <c r="D150" s="157" t="s">
        <v>140</v>
      </c>
      <c r="E150" s="158" t="s">
        <v>1</v>
      </c>
      <c r="F150" s="159" t="s">
        <v>349</v>
      </c>
      <c r="H150" s="160">
        <v>4.5999999999999996</v>
      </c>
      <c r="L150" s="156"/>
      <c r="M150" s="161"/>
      <c r="N150" s="162"/>
      <c r="O150" s="162"/>
      <c r="P150" s="162"/>
      <c r="Q150" s="162"/>
      <c r="R150" s="162"/>
      <c r="S150" s="162"/>
      <c r="T150" s="163"/>
      <c r="AT150" s="158" t="s">
        <v>140</v>
      </c>
      <c r="AU150" s="158" t="s">
        <v>123</v>
      </c>
      <c r="AV150" s="13" t="s">
        <v>123</v>
      </c>
      <c r="AW150" s="13" t="s">
        <v>25</v>
      </c>
      <c r="AX150" s="13" t="s">
        <v>77</v>
      </c>
      <c r="AY150" s="158" t="s">
        <v>119</v>
      </c>
    </row>
    <row r="151" spans="1:65" s="2" customFormat="1" ht="16.5" customHeight="1">
      <c r="A151" s="30"/>
      <c r="B151" s="142"/>
      <c r="C151" s="170" t="s">
        <v>178</v>
      </c>
      <c r="D151" s="170" t="s">
        <v>189</v>
      </c>
      <c r="E151" s="171" t="s">
        <v>362</v>
      </c>
      <c r="F151" s="172" t="s">
        <v>363</v>
      </c>
      <c r="G151" s="173" t="s">
        <v>121</v>
      </c>
      <c r="H151" s="174">
        <v>1</v>
      </c>
      <c r="I151" s="175"/>
      <c r="J151" s="175"/>
      <c r="K151" s="176"/>
      <c r="L151" s="177"/>
      <c r="M151" s="178" t="s">
        <v>1</v>
      </c>
      <c r="N151" s="179" t="s">
        <v>35</v>
      </c>
      <c r="O151" s="152">
        <v>0</v>
      </c>
      <c r="P151" s="152">
        <f>O151*H151</f>
        <v>0</v>
      </c>
      <c r="Q151" s="152">
        <v>5.0999999999999997E-2</v>
      </c>
      <c r="R151" s="152">
        <f>Q151*H151</f>
        <v>5.0999999999999997E-2</v>
      </c>
      <c r="S151" s="152">
        <v>0</v>
      </c>
      <c r="T151" s="153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4" t="s">
        <v>192</v>
      </c>
      <c r="AT151" s="154" t="s">
        <v>189</v>
      </c>
      <c r="AU151" s="154" t="s">
        <v>123</v>
      </c>
      <c r="AY151" s="18" t="s">
        <v>119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8" t="s">
        <v>123</v>
      </c>
      <c r="BK151" s="155">
        <f>ROUND(I151*H151,2)</f>
        <v>0</v>
      </c>
      <c r="BL151" s="18" t="s">
        <v>160</v>
      </c>
      <c r="BM151" s="154" t="s">
        <v>364</v>
      </c>
    </row>
    <row r="152" spans="1:65" s="2" customFormat="1" ht="16.5" customHeight="1">
      <c r="A152" s="30"/>
      <c r="B152" s="142"/>
      <c r="C152" s="143" t="s">
        <v>184</v>
      </c>
      <c r="D152" s="143" t="s">
        <v>120</v>
      </c>
      <c r="E152" s="144" t="s">
        <v>365</v>
      </c>
      <c r="F152" s="145" t="s">
        <v>366</v>
      </c>
      <c r="G152" s="146" t="s">
        <v>121</v>
      </c>
      <c r="H152" s="147">
        <v>2</v>
      </c>
      <c r="I152" s="148"/>
      <c r="J152" s="148"/>
      <c r="K152" s="149"/>
      <c r="L152" s="31"/>
      <c r="M152" s="150" t="s">
        <v>1</v>
      </c>
      <c r="N152" s="151" t="s">
        <v>35</v>
      </c>
      <c r="O152" s="152">
        <v>1.2250099999999999</v>
      </c>
      <c r="P152" s="152">
        <f>O152*H152</f>
        <v>2.4500199999999999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160</v>
      </c>
      <c r="AT152" s="154" t="s">
        <v>120</v>
      </c>
      <c r="AU152" s="154" t="s">
        <v>123</v>
      </c>
      <c r="AY152" s="18" t="s">
        <v>119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8" t="s">
        <v>123</v>
      </c>
      <c r="BK152" s="155">
        <f>ROUND(I152*H152,2)</f>
        <v>0</v>
      </c>
      <c r="BL152" s="18" t="s">
        <v>160</v>
      </c>
      <c r="BM152" s="154" t="s">
        <v>367</v>
      </c>
    </row>
    <row r="153" spans="1:65" s="2" customFormat="1" ht="16.5" customHeight="1">
      <c r="A153" s="30"/>
      <c r="B153" s="142"/>
      <c r="C153" s="170" t="s">
        <v>188</v>
      </c>
      <c r="D153" s="170" t="s">
        <v>189</v>
      </c>
      <c r="E153" s="171" t="s">
        <v>368</v>
      </c>
      <c r="F153" s="172" t="s">
        <v>369</v>
      </c>
      <c r="G153" s="173" t="s">
        <v>121</v>
      </c>
      <c r="H153" s="174">
        <v>2</v>
      </c>
      <c r="I153" s="175"/>
      <c r="J153" s="175"/>
      <c r="K153" s="176"/>
      <c r="L153" s="177"/>
      <c r="M153" s="178" t="s">
        <v>1</v>
      </c>
      <c r="N153" s="179" t="s">
        <v>35</v>
      </c>
      <c r="O153" s="152">
        <v>0</v>
      </c>
      <c r="P153" s="152">
        <f>O153*H153</f>
        <v>0</v>
      </c>
      <c r="Q153" s="152">
        <v>1E-3</v>
      </c>
      <c r="R153" s="152">
        <f>Q153*H153</f>
        <v>2E-3</v>
      </c>
      <c r="S153" s="152">
        <v>0</v>
      </c>
      <c r="T153" s="153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192</v>
      </c>
      <c r="AT153" s="154" t="s">
        <v>189</v>
      </c>
      <c r="AU153" s="154" t="s">
        <v>123</v>
      </c>
      <c r="AY153" s="18" t="s">
        <v>119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8" t="s">
        <v>123</v>
      </c>
      <c r="BK153" s="155">
        <f>ROUND(I153*H153,2)</f>
        <v>0</v>
      </c>
      <c r="BL153" s="18" t="s">
        <v>160</v>
      </c>
      <c r="BM153" s="154" t="s">
        <v>370</v>
      </c>
    </row>
    <row r="154" spans="1:65" s="2" customFormat="1" ht="16.5" customHeight="1">
      <c r="A154" s="30"/>
      <c r="B154" s="142"/>
      <c r="C154" s="170" t="s">
        <v>195</v>
      </c>
      <c r="D154" s="170" t="s">
        <v>189</v>
      </c>
      <c r="E154" s="171" t="s">
        <v>371</v>
      </c>
      <c r="F154" s="172" t="s">
        <v>372</v>
      </c>
      <c r="G154" s="173" t="s">
        <v>121</v>
      </c>
      <c r="H154" s="174">
        <v>2</v>
      </c>
      <c r="I154" s="175"/>
      <c r="J154" s="175"/>
      <c r="K154" s="176"/>
      <c r="L154" s="177"/>
      <c r="M154" s="178" t="s">
        <v>1</v>
      </c>
      <c r="N154" s="179" t="s">
        <v>35</v>
      </c>
      <c r="O154" s="152">
        <v>0</v>
      </c>
      <c r="P154" s="152">
        <f>O154*H154</f>
        <v>0</v>
      </c>
      <c r="Q154" s="152">
        <v>2.5000000000000001E-2</v>
      </c>
      <c r="R154" s="152">
        <f>Q154*H154</f>
        <v>0.05</v>
      </c>
      <c r="S154" s="152">
        <v>0</v>
      </c>
      <c r="T154" s="153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4" t="s">
        <v>192</v>
      </c>
      <c r="AT154" s="154" t="s">
        <v>189</v>
      </c>
      <c r="AU154" s="154" t="s">
        <v>123</v>
      </c>
      <c r="AY154" s="18" t="s">
        <v>119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8" t="s">
        <v>123</v>
      </c>
      <c r="BK154" s="155">
        <f>ROUND(I154*H154,2)</f>
        <v>0</v>
      </c>
      <c r="BL154" s="18" t="s">
        <v>160</v>
      </c>
      <c r="BM154" s="154" t="s">
        <v>373</v>
      </c>
    </row>
    <row r="155" spans="1:65" s="2" customFormat="1" ht="16.5" customHeight="1">
      <c r="A155" s="30"/>
      <c r="B155" s="142"/>
      <c r="C155" s="143" t="s">
        <v>160</v>
      </c>
      <c r="D155" s="143" t="s">
        <v>120</v>
      </c>
      <c r="E155" s="144" t="s">
        <v>258</v>
      </c>
      <c r="F155" s="145" t="s">
        <v>259</v>
      </c>
      <c r="G155" s="146" t="s">
        <v>121</v>
      </c>
      <c r="H155" s="147">
        <v>2</v>
      </c>
      <c r="I155" s="148"/>
      <c r="J155" s="148"/>
      <c r="K155" s="149"/>
      <c r="L155" s="31"/>
      <c r="M155" s="150" t="s">
        <v>1</v>
      </c>
      <c r="N155" s="151" t="s">
        <v>35</v>
      </c>
      <c r="O155" s="152">
        <v>0.56100000000000005</v>
      </c>
      <c r="P155" s="152">
        <f>O155*H155</f>
        <v>1.1220000000000001</v>
      </c>
      <c r="Q155" s="152">
        <v>1.6900000000000001E-3</v>
      </c>
      <c r="R155" s="152">
        <f>Q155*H155</f>
        <v>3.3800000000000002E-3</v>
      </c>
      <c r="S155" s="152">
        <v>0</v>
      </c>
      <c r="T155" s="153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4" t="s">
        <v>160</v>
      </c>
      <c r="AT155" s="154" t="s">
        <v>120</v>
      </c>
      <c r="AU155" s="154" t="s">
        <v>123</v>
      </c>
      <c r="AY155" s="18" t="s">
        <v>119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8" t="s">
        <v>123</v>
      </c>
      <c r="BK155" s="155">
        <f>ROUND(I155*H155,2)</f>
        <v>0</v>
      </c>
      <c r="BL155" s="18" t="s">
        <v>160</v>
      </c>
      <c r="BM155" s="154" t="s">
        <v>374</v>
      </c>
    </row>
    <row r="156" spans="1:65" s="12" customFormat="1" ht="22.9" customHeight="1">
      <c r="B156" s="130"/>
      <c r="D156" s="131" t="s">
        <v>68</v>
      </c>
      <c r="E156" s="140" t="s">
        <v>375</v>
      </c>
      <c r="F156" s="140" t="s">
        <v>376</v>
      </c>
      <c r="J156" s="141"/>
      <c r="L156" s="130"/>
      <c r="M156" s="134"/>
      <c r="N156" s="135"/>
      <c r="O156" s="135"/>
      <c r="P156" s="136">
        <f>SUM(P157:P159)</f>
        <v>0</v>
      </c>
      <c r="Q156" s="135"/>
      <c r="R156" s="136">
        <f>SUM(R157:R159)</f>
        <v>0</v>
      </c>
      <c r="S156" s="135"/>
      <c r="T156" s="137">
        <f>SUM(T157:T159)</f>
        <v>0</v>
      </c>
      <c r="AR156" s="131" t="s">
        <v>123</v>
      </c>
      <c r="AT156" s="138" t="s">
        <v>68</v>
      </c>
      <c r="AU156" s="138" t="s">
        <v>77</v>
      </c>
      <c r="AY156" s="131" t="s">
        <v>119</v>
      </c>
      <c r="BK156" s="139">
        <f>SUM(BK157:BK159)</f>
        <v>0</v>
      </c>
    </row>
    <row r="157" spans="1:65" s="2" customFormat="1" ht="16.5" customHeight="1">
      <c r="A157" s="30"/>
      <c r="B157" s="142"/>
      <c r="C157" s="143"/>
      <c r="D157" s="143"/>
      <c r="E157" s="144"/>
      <c r="F157" s="145"/>
      <c r="G157" s="146"/>
      <c r="H157" s="147">
        <v>0</v>
      </c>
      <c r="I157" s="148"/>
      <c r="J157" s="148"/>
      <c r="K157" s="149"/>
      <c r="L157" s="31"/>
      <c r="M157" s="150" t="s">
        <v>1</v>
      </c>
      <c r="N157" s="151" t="s">
        <v>35</v>
      </c>
      <c r="O157" s="152">
        <v>1.7000000000000001E-2</v>
      </c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4" t="s">
        <v>160</v>
      </c>
      <c r="AT157" s="154" t="s">
        <v>120</v>
      </c>
      <c r="AU157" s="154" t="s">
        <v>123</v>
      </c>
      <c r="AY157" s="18" t="s">
        <v>119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8" t="s">
        <v>123</v>
      </c>
      <c r="BK157" s="155">
        <f>ROUND(I157*H157,2)</f>
        <v>0</v>
      </c>
      <c r="BL157" s="18" t="s">
        <v>160</v>
      </c>
      <c r="BM157" s="154" t="s">
        <v>377</v>
      </c>
    </row>
    <row r="158" spans="1:65" s="2" customFormat="1" ht="16.5" customHeight="1">
      <c r="A158" s="30"/>
      <c r="B158" s="142"/>
      <c r="C158" s="170"/>
      <c r="D158" s="170"/>
      <c r="E158" s="171"/>
      <c r="F158" s="172"/>
      <c r="G158" s="173"/>
      <c r="H158" s="174">
        <v>0</v>
      </c>
      <c r="I158" s="175"/>
      <c r="J158" s="175"/>
      <c r="K158" s="176"/>
      <c r="L158" s="177"/>
      <c r="M158" s="178" t="s">
        <v>1</v>
      </c>
      <c r="N158" s="179" t="s">
        <v>35</v>
      </c>
      <c r="O158" s="152">
        <v>0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192</v>
      </c>
      <c r="AT158" s="154" t="s">
        <v>189</v>
      </c>
      <c r="AU158" s="154" t="s">
        <v>123</v>
      </c>
      <c r="AY158" s="18" t="s">
        <v>119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8" t="s">
        <v>123</v>
      </c>
      <c r="BK158" s="155">
        <f>ROUND(I158*H158,2)</f>
        <v>0</v>
      </c>
      <c r="BL158" s="18" t="s">
        <v>160</v>
      </c>
      <c r="BM158" s="154" t="s">
        <v>379</v>
      </c>
    </row>
    <row r="159" spans="1:65" s="2" customFormat="1" ht="16.5" customHeight="1">
      <c r="A159" s="30"/>
      <c r="B159" s="142"/>
      <c r="C159" s="170" t="s">
        <v>214</v>
      </c>
      <c r="D159" s="170" t="s">
        <v>189</v>
      </c>
      <c r="E159" s="171" t="s">
        <v>380</v>
      </c>
      <c r="F159" s="172" t="s">
        <v>381</v>
      </c>
      <c r="G159" s="173" t="s">
        <v>121</v>
      </c>
      <c r="H159" s="174">
        <v>8</v>
      </c>
      <c r="I159" s="175"/>
      <c r="J159" s="175"/>
      <c r="K159" s="176"/>
      <c r="L159" s="177"/>
      <c r="M159" s="178" t="s">
        <v>1</v>
      </c>
      <c r="N159" s="179" t="s">
        <v>35</v>
      </c>
      <c r="O159" s="152">
        <v>0</v>
      </c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4" t="s">
        <v>192</v>
      </c>
      <c r="AT159" s="154" t="s">
        <v>189</v>
      </c>
      <c r="AU159" s="154" t="s">
        <v>123</v>
      </c>
      <c r="AY159" s="18" t="s">
        <v>119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8" t="s">
        <v>123</v>
      </c>
      <c r="BK159" s="155">
        <f>ROUND(I159*H159,2)</f>
        <v>0</v>
      </c>
      <c r="BL159" s="18" t="s">
        <v>160</v>
      </c>
      <c r="BM159" s="154" t="s">
        <v>382</v>
      </c>
    </row>
    <row r="160" spans="1:65" s="12" customFormat="1" ht="22.9" customHeight="1">
      <c r="B160" s="130"/>
      <c r="D160" s="131" t="s">
        <v>68</v>
      </c>
      <c r="E160" s="140" t="s">
        <v>280</v>
      </c>
      <c r="F160" s="140" t="s">
        <v>281</v>
      </c>
      <c r="J160" s="141"/>
      <c r="L160" s="130"/>
      <c r="M160" s="134"/>
      <c r="N160" s="135"/>
      <c r="O160" s="135"/>
      <c r="P160" s="136">
        <f>SUM(P161:P171)</f>
        <v>69.465030399999989</v>
      </c>
      <c r="Q160" s="135"/>
      <c r="R160" s="136">
        <f>SUM(R161:R171)</f>
        <v>3.9636241999999999</v>
      </c>
      <c r="S160" s="135"/>
      <c r="T160" s="137">
        <f>SUM(T161:T171)</f>
        <v>0</v>
      </c>
      <c r="AR160" s="131" t="s">
        <v>123</v>
      </c>
      <c r="AT160" s="138" t="s">
        <v>68</v>
      </c>
      <c r="AU160" s="138" t="s">
        <v>77</v>
      </c>
      <c r="AY160" s="131" t="s">
        <v>119</v>
      </c>
      <c r="BK160" s="139">
        <f>SUM(BK161:BK171)</f>
        <v>0</v>
      </c>
    </row>
    <row r="161" spans="1:65" s="2" customFormat="1" ht="16.5" customHeight="1">
      <c r="A161" s="30"/>
      <c r="B161" s="142"/>
      <c r="C161" s="143" t="s">
        <v>7</v>
      </c>
      <c r="D161" s="143" t="s">
        <v>120</v>
      </c>
      <c r="E161" s="144" t="s">
        <v>383</v>
      </c>
      <c r="F161" s="145" t="s">
        <v>384</v>
      </c>
      <c r="G161" s="146" t="s">
        <v>347</v>
      </c>
      <c r="H161" s="147">
        <v>13.42</v>
      </c>
      <c r="I161" s="148"/>
      <c r="J161" s="148"/>
      <c r="K161" s="149"/>
      <c r="L161" s="31"/>
      <c r="M161" s="150" t="s">
        <v>1</v>
      </c>
      <c r="N161" s="151" t="s">
        <v>35</v>
      </c>
      <c r="O161" s="152">
        <v>0.42581999999999998</v>
      </c>
      <c r="P161" s="152">
        <f>O161*H161</f>
        <v>5.7145044</v>
      </c>
      <c r="Q161" s="152">
        <v>8.9099999999999995E-3</v>
      </c>
      <c r="R161" s="152">
        <f>Q161*H161</f>
        <v>0.11957219999999999</v>
      </c>
      <c r="S161" s="152">
        <v>0</v>
      </c>
      <c r="T161" s="153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160</v>
      </c>
      <c r="AT161" s="154" t="s">
        <v>120</v>
      </c>
      <c r="AU161" s="154" t="s">
        <v>123</v>
      </c>
      <c r="AY161" s="18" t="s">
        <v>119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8" t="s">
        <v>123</v>
      </c>
      <c r="BK161" s="155">
        <f>ROUND(I161*H161,2)</f>
        <v>0</v>
      </c>
      <c r="BL161" s="18" t="s">
        <v>160</v>
      </c>
      <c r="BM161" s="154" t="s">
        <v>385</v>
      </c>
    </row>
    <row r="162" spans="1:65" s="13" customFormat="1">
      <c r="B162" s="156"/>
      <c r="D162" s="157" t="s">
        <v>140</v>
      </c>
      <c r="E162" s="158" t="s">
        <v>1</v>
      </c>
      <c r="F162" s="159" t="s">
        <v>386</v>
      </c>
      <c r="H162" s="160">
        <v>13.42</v>
      </c>
      <c r="L162" s="156"/>
      <c r="M162" s="161"/>
      <c r="N162" s="162"/>
      <c r="O162" s="162"/>
      <c r="P162" s="162"/>
      <c r="Q162" s="162"/>
      <c r="R162" s="162"/>
      <c r="S162" s="162"/>
      <c r="T162" s="163"/>
      <c r="AT162" s="158" t="s">
        <v>140</v>
      </c>
      <c r="AU162" s="158" t="s">
        <v>123</v>
      </c>
      <c r="AV162" s="13" t="s">
        <v>123</v>
      </c>
      <c r="AW162" s="13" t="s">
        <v>25</v>
      </c>
      <c r="AX162" s="13" t="s">
        <v>77</v>
      </c>
      <c r="AY162" s="158" t="s">
        <v>119</v>
      </c>
    </row>
    <row r="163" spans="1:65" s="2" customFormat="1" ht="16.5" customHeight="1">
      <c r="A163" s="30"/>
      <c r="B163" s="142"/>
      <c r="C163" s="170" t="s">
        <v>221</v>
      </c>
      <c r="D163" s="170" t="s">
        <v>189</v>
      </c>
      <c r="E163" s="171" t="s">
        <v>387</v>
      </c>
      <c r="F163" s="172" t="s">
        <v>388</v>
      </c>
      <c r="G163" s="173" t="s">
        <v>131</v>
      </c>
      <c r="H163" s="174">
        <v>3.355</v>
      </c>
      <c r="I163" s="175"/>
      <c r="J163" s="175"/>
      <c r="K163" s="176"/>
      <c r="L163" s="177"/>
      <c r="M163" s="178" t="s">
        <v>1</v>
      </c>
      <c r="N163" s="179" t="s">
        <v>35</v>
      </c>
      <c r="O163" s="152">
        <v>0</v>
      </c>
      <c r="P163" s="152">
        <f>O163*H163</f>
        <v>0</v>
      </c>
      <c r="Q163" s="152">
        <v>2.3E-2</v>
      </c>
      <c r="R163" s="152">
        <f>Q163*H163</f>
        <v>7.7164999999999997E-2</v>
      </c>
      <c r="S163" s="152">
        <v>0</v>
      </c>
      <c r="T163" s="153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192</v>
      </c>
      <c r="AT163" s="154" t="s">
        <v>189</v>
      </c>
      <c r="AU163" s="154" t="s">
        <v>123</v>
      </c>
      <c r="AY163" s="18" t="s">
        <v>119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8" t="s">
        <v>123</v>
      </c>
      <c r="BK163" s="155">
        <f>ROUND(I163*H163,2)</f>
        <v>0</v>
      </c>
      <c r="BL163" s="18" t="s">
        <v>160</v>
      </c>
      <c r="BM163" s="154" t="s">
        <v>389</v>
      </c>
    </row>
    <row r="164" spans="1:65" s="13" customFormat="1">
      <c r="B164" s="156"/>
      <c r="D164" s="157" t="s">
        <v>140</v>
      </c>
      <c r="E164" s="158" t="s">
        <v>1</v>
      </c>
      <c r="F164" s="159" t="s">
        <v>390</v>
      </c>
      <c r="H164" s="160">
        <v>3.355</v>
      </c>
      <c r="L164" s="156"/>
      <c r="M164" s="161"/>
      <c r="N164" s="162"/>
      <c r="O164" s="162"/>
      <c r="P164" s="162"/>
      <c r="Q164" s="162"/>
      <c r="R164" s="162"/>
      <c r="S164" s="162"/>
      <c r="T164" s="163"/>
      <c r="AT164" s="158" t="s">
        <v>140</v>
      </c>
      <c r="AU164" s="158" t="s">
        <v>123</v>
      </c>
      <c r="AV164" s="13" t="s">
        <v>123</v>
      </c>
      <c r="AW164" s="13" t="s">
        <v>25</v>
      </c>
      <c r="AX164" s="13" t="s">
        <v>77</v>
      </c>
      <c r="AY164" s="158" t="s">
        <v>119</v>
      </c>
    </row>
    <row r="165" spans="1:65" s="2" customFormat="1" ht="16.5" customHeight="1">
      <c r="A165" s="30"/>
      <c r="B165" s="142"/>
      <c r="C165" s="143" t="s">
        <v>227</v>
      </c>
      <c r="D165" s="143" t="s">
        <v>120</v>
      </c>
      <c r="E165" s="144" t="s">
        <v>283</v>
      </c>
      <c r="F165" s="214" t="s">
        <v>284</v>
      </c>
      <c r="G165" s="146" t="s">
        <v>131</v>
      </c>
      <c r="H165" s="147">
        <v>57.23</v>
      </c>
      <c r="I165" s="148"/>
      <c r="J165" s="148"/>
      <c r="K165" s="149"/>
      <c r="L165" s="31"/>
      <c r="M165" s="150" t="s">
        <v>1</v>
      </c>
      <c r="N165" s="151" t="s">
        <v>35</v>
      </c>
      <c r="O165" s="152">
        <v>1.0249999999999999</v>
      </c>
      <c r="P165" s="152">
        <f>O165*H165</f>
        <v>58.660749999999993</v>
      </c>
      <c r="Q165" s="152">
        <v>4.4400000000000002E-2</v>
      </c>
      <c r="R165" s="152">
        <f>Q165*H165</f>
        <v>2.5410119999999998</v>
      </c>
      <c r="S165" s="152">
        <v>0</v>
      </c>
      <c r="T165" s="153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160</v>
      </c>
      <c r="AT165" s="154" t="s">
        <v>120</v>
      </c>
      <c r="AU165" s="154" t="s">
        <v>123</v>
      </c>
      <c r="AY165" s="18" t="s">
        <v>119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8" t="s">
        <v>123</v>
      </c>
      <c r="BK165" s="155">
        <f>ROUND(I165*H165,2)</f>
        <v>0</v>
      </c>
      <c r="BL165" s="18" t="s">
        <v>160</v>
      </c>
      <c r="BM165" s="154" t="s">
        <v>391</v>
      </c>
    </row>
    <row r="166" spans="1:65" s="14" customFormat="1">
      <c r="B166" s="164"/>
      <c r="D166" s="157" t="s">
        <v>140</v>
      </c>
      <c r="E166" s="165" t="s">
        <v>1</v>
      </c>
      <c r="F166" s="166" t="s">
        <v>343</v>
      </c>
      <c r="H166" s="165" t="s">
        <v>1</v>
      </c>
      <c r="L166" s="164"/>
      <c r="M166" s="167"/>
      <c r="N166" s="168"/>
      <c r="O166" s="168"/>
      <c r="P166" s="168"/>
      <c r="Q166" s="168"/>
      <c r="R166" s="168"/>
      <c r="S166" s="168"/>
      <c r="T166" s="169"/>
      <c r="AT166" s="165" t="s">
        <v>140</v>
      </c>
      <c r="AU166" s="165" t="s">
        <v>123</v>
      </c>
      <c r="AV166" s="14" t="s">
        <v>77</v>
      </c>
      <c r="AW166" s="14" t="s">
        <v>25</v>
      </c>
      <c r="AX166" s="14" t="s">
        <v>69</v>
      </c>
      <c r="AY166" s="165" t="s">
        <v>119</v>
      </c>
    </row>
    <row r="167" spans="1:65" s="13" customFormat="1">
      <c r="B167" s="156"/>
      <c r="D167" s="157" t="s">
        <v>140</v>
      </c>
      <c r="E167" s="158" t="s">
        <v>1</v>
      </c>
      <c r="F167" s="159" t="s">
        <v>392</v>
      </c>
      <c r="H167" s="160">
        <v>57.23</v>
      </c>
      <c r="L167" s="156"/>
      <c r="M167" s="161"/>
      <c r="N167" s="162"/>
      <c r="O167" s="162"/>
      <c r="P167" s="162"/>
      <c r="Q167" s="162"/>
      <c r="R167" s="162"/>
      <c r="S167" s="162"/>
      <c r="T167" s="163"/>
      <c r="AT167" s="158" t="s">
        <v>140</v>
      </c>
      <c r="AU167" s="158" t="s">
        <v>123</v>
      </c>
      <c r="AV167" s="13" t="s">
        <v>123</v>
      </c>
      <c r="AW167" s="13" t="s">
        <v>25</v>
      </c>
      <c r="AX167" s="13" t="s">
        <v>77</v>
      </c>
      <c r="AY167" s="158" t="s">
        <v>119</v>
      </c>
    </row>
    <row r="168" spans="1:65" s="2" customFormat="1" ht="24.75" customHeight="1">
      <c r="A168" s="30"/>
      <c r="B168" s="142"/>
      <c r="C168" s="170" t="s">
        <v>232</v>
      </c>
      <c r="D168" s="170" t="s">
        <v>189</v>
      </c>
      <c r="E168" s="171" t="s">
        <v>292</v>
      </c>
      <c r="F168" s="172" t="s">
        <v>424</v>
      </c>
      <c r="G168" s="173" t="s">
        <v>131</v>
      </c>
      <c r="H168" s="174">
        <v>58.375</v>
      </c>
      <c r="I168" s="175"/>
      <c r="J168" s="175"/>
      <c r="K168" s="176"/>
      <c r="L168" s="177"/>
      <c r="M168" s="178" t="s">
        <v>1</v>
      </c>
      <c r="N168" s="179" t="s">
        <v>35</v>
      </c>
      <c r="O168" s="152">
        <v>0</v>
      </c>
      <c r="P168" s="152">
        <f>O168*H168</f>
        <v>0</v>
      </c>
      <c r="Q168" s="152">
        <v>2.1000000000000001E-2</v>
      </c>
      <c r="R168" s="152">
        <f>Q168*H168</f>
        <v>1.225875</v>
      </c>
      <c r="S168" s="152">
        <v>0</v>
      </c>
      <c r="T168" s="153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192</v>
      </c>
      <c r="AT168" s="154" t="s">
        <v>189</v>
      </c>
      <c r="AU168" s="154" t="s">
        <v>123</v>
      </c>
      <c r="AY168" s="18" t="s">
        <v>119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8" t="s">
        <v>123</v>
      </c>
      <c r="BK168" s="155">
        <f>ROUND(I168*H168,2)</f>
        <v>0</v>
      </c>
      <c r="BL168" s="18" t="s">
        <v>160</v>
      </c>
      <c r="BM168" s="154" t="s">
        <v>393</v>
      </c>
    </row>
    <row r="169" spans="1:65" s="13" customFormat="1">
      <c r="B169" s="156"/>
      <c r="D169" s="157" t="s">
        <v>140</v>
      </c>
      <c r="E169" s="158" t="s">
        <v>1</v>
      </c>
      <c r="F169" s="159" t="s">
        <v>392</v>
      </c>
      <c r="H169" s="160">
        <v>57.23</v>
      </c>
      <c r="L169" s="156"/>
      <c r="M169" s="161"/>
      <c r="N169" s="162"/>
      <c r="O169" s="162"/>
      <c r="P169" s="162"/>
      <c r="Q169" s="162"/>
      <c r="R169" s="162"/>
      <c r="S169" s="162"/>
      <c r="T169" s="163"/>
      <c r="AT169" s="158" t="s">
        <v>140</v>
      </c>
      <c r="AU169" s="158" t="s">
        <v>123</v>
      </c>
      <c r="AV169" s="13" t="s">
        <v>123</v>
      </c>
      <c r="AW169" s="13" t="s">
        <v>25</v>
      </c>
      <c r="AX169" s="13" t="s">
        <v>77</v>
      </c>
      <c r="AY169" s="158" t="s">
        <v>119</v>
      </c>
    </row>
    <row r="170" spans="1:65" s="13" customFormat="1">
      <c r="B170" s="156"/>
      <c r="D170" s="157" t="s">
        <v>140</v>
      </c>
      <c r="F170" s="159" t="s">
        <v>394</v>
      </c>
      <c r="H170" s="160">
        <v>58.375</v>
      </c>
      <c r="L170" s="156"/>
      <c r="M170" s="161"/>
      <c r="N170" s="162"/>
      <c r="O170" s="162"/>
      <c r="P170" s="162"/>
      <c r="Q170" s="162"/>
      <c r="R170" s="162"/>
      <c r="S170" s="162"/>
      <c r="T170" s="163"/>
      <c r="AT170" s="158" t="s">
        <v>140</v>
      </c>
      <c r="AU170" s="158" t="s">
        <v>123</v>
      </c>
      <c r="AV170" s="13" t="s">
        <v>123</v>
      </c>
      <c r="AW170" s="13" t="s">
        <v>3</v>
      </c>
      <c r="AX170" s="13" t="s">
        <v>77</v>
      </c>
      <c r="AY170" s="158" t="s">
        <v>119</v>
      </c>
    </row>
    <row r="171" spans="1:65" s="2" customFormat="1" ht="16.5" customHeight="1">
      <c r="A171" s="30"/>
      <c r="B171" s="142"/>
      <c r="C171" s="143" t="s">
        <v>238</v>
      </c>
      <c r="D171" s="143" t="s">
        <v>120</v>
      </c>
      <c r="E171" s="144" t="s">
        <v>299</v>
      </c>
      <c r="F171" s="145" t="s">
        <v>300</v>
      </c>
      <c r="G171" s="146" t="s">
        <v>173</v>
      </c>
      <c r="H171" s="147">
        <v>3.964</v>
      </c>
      <c r="I171" s="148"/>
      <c r="J171" s="148"/>
      <c r="K171" s="149"/>
      <c r="L171" s="31"/>
      <c r="M171" s="150" t="s">
        <v>1</v>
      </c>
      <c r="N171" s="151" t="s">
        <v>35</v>
      </c>
      <c r="O171" s="152">
        <v>1.284</v>
      </c>
      <c r="P171" s="152">
        <f>O171*H171</f>
        <v>5.0897760000000005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160</v>
      </c>
      <c r="AT171" s="154" t="s">
        <v>120</v>
      </c>
      <c r="AU171" s="154" t="s">
        <v>123</v>
      </c>
      <c r="AY171" s="18" t="s">
        <v>119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8" t="s">
        <v>123</v>
      </c>
      <c r="BK171" s="155">
        <f>ROUND(I171*H171,2)</f>
        <v>0</v>
      </c>
      <c r="BL171" s="18" t="s">
        <v>160</v>
      </c>
      <c r="BM171" s="154" t="s">
        <v>395</v>
      </c>
    </row>
    <row r="172" spans="1:65" s="12" customFormat="1" ht="22.9" customHeight="1">
      <c r="B172" s="130"/>
      <c r="D172" s="131" t="s">
        <v>68</v>
      </c>
      <c r="E172" s="140" t="s">
        <v>316</v>
      </c>
      <c r="F172" s="140" t="s">
        <v>317</v>
      </c>
      <c r="J172" s="141"/>
      <c r="L172" s="130"/>
      <c r="M172" s="134"/>
      <c r="N172" s="135"/>
      <c r="O172" s="135"/>
      <c r="P172" s="136">
        <f>SUM(P173:P180)</f>
        <v>7.1063520000000002</v>
      </c>
      <c r="Q172" s="135"/>
      <c r="R172" s="136">
        <f>SUM(R173:R180)</f>
        <v>4.1453719999999999E-2</v>
      </c>
      <c r="S172" s="135"/>
      <c r="T172" s="137">
        <f>SUM(T173:T180)</f>
        <v>0</v>
      </c>
      <c r="AR172" s="131" t="s">
        <v>123</v>
      </c>
      <c r="AT172" s="138" t="s">
        <v>68</v>
      </c>
      <c r="AU172" s="138" t="s">
        <v>77</v>
      </c>
      <c r="AY172" s="131" t="s">
        <v>119</v>
      </c>
      <c r="BK172" s="139">
        <f>SUM(BK173:BK180)</f>
        <v>0</v>
      </c>
    </row>
    <row r="173" spans="1:65" s="2" customFormat="1" ht="16.5" customHeight="1">
      <c r="A173" s="30"/>
      <c r="B173" s="142"/>
      <c r="C173" s="143" t="s">
        <v>242</v>
      </c>
      <c r="D173" s="143" t="s">
        <v>120</v>
      </c>
      <c r="E173" s="144" t="s">
        <v>319</v>
      </c>
      <c r="F173" s="145" t="s">
        <v>320</v>
      </c>
      <c r="G173" s="146" t="s">
        <v>131</v>
      </c>
      <c r="H173" s="147">
        <v>148.04900000000001</v>
      </c>
      <c r="I173" s="148"/>
      <c r="J173" s="148"/>
      <c r="K173" s="149"/>
      <c r="L173" s="31"/>
      <c r="M173" s="150" t="s">
        <v>1</v>
      </c>
      <c r="N173" s="151" t="s">
        <v>35</v>
      </c>
      <c r="O173" s="152">
        <v>4.8000000000000001E-2</v>
      </c>
      <c r="P173" s="152">
        <f>O173*H173</f>
        <v>7.1063520000000002</v>
      </c>
      <c r="Q173" s="152">
        <v>2.7999999999999998E-4</v>
      </c>
      <c r="R173" s="152">
        <f>Q173*H173</f>
        <v>4.1453719999999999E-2</v>
      </c>
      <c r="S173" s="152">
        <v>0</v>
      </c>
      <c r="T173" s="153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4" t="s">
        <v>160</v>
      </c>
      <c r="AT173" s="154" t="s">
        <v>120</v>
      </c>
      <c r="AU173" s="154" t="s">
        <v>123</v>
      </c>
      <c r="AY173" s="18" t="s">
        <v>119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8" t="s">
        <v>123</v>
      </c>
      <c r="BK173" s="155">
        <f>ROUND(I173*H173,2)</f>
        <v>0</v>
      </c>
      <c r="BL173" s="18" t="s">
        <v>160</v>
      </c>
      <c r="BM173" s="154" t="s">
        <v>396</v>
      </c>
    </row>
    <row r="174" spans="1:65" s="14" customFormat="1">
      <c r="B174" s="164"/>
      <c r="D174" s="157" t="s">
        <v>140</v>
      </c>
      <c r="E174" s="165" t="s">
        <v>1</v>
      </c>
      <c r="F174" s="166" t="s">
        <v>343</v>
      </c>
      <c r="H174" s="165" t="s">
        <v>1</v>
      </c>
      <c r="L174" s="164"/>
      <c r="M174" s="167"/>
      <c r="N174" s="168"/>
      <c r="O174" s="168"/>
      <c r="P174" s="168"/>
      <c r="Q174" s="168"/>
      <c r="R174" s="168"/>
      <c r="S174" s="168"/>
      <c r="T174" s="169"/>
      <c r="AT174" s="165" t="s">
        <v>140</v>
      </c>
      <c r="AU174" s="165" t="s">
        <v>123</v>
      </c>
      <c r="AV174" s="14" t="s">
        <v>77</v>
      </c>
      <c r="AW174" s="14" t="s">
        <v>25</v>
      </c>
      <c r="AX174" s="14" t="s">
        <v>69</v>
      </c>
      <c r="AY174" s="165" t="s">
        <v>119</v>
      </c>
    </row>
    <row r="175" spans="1:65" s="13" customFormat="1">
      <c r="B175" s="156"/>
      <c r="D175" s="157" t="s">
        <v>140</v>
      </c>
      <c r="E175" s="158" t="s">
        <v>1</v>
      </c>
      <c r="F175" s="159" t="s">
        <v>397</v>
      </c>
      <c r="H175" s="160">
        <v>42.944000000000003</v>
      </c>
      <c r="L175" s="156"/>
      <c r="M175" s="161"/>
      <c r="N175" s="162"/>
      <c r="O175" s="162"/>
      <c r="P175" s="162"/>
      <c r="Q175" s="162"/>
      <c r="R175" s="162"/>
      <c r="S175" s="162"/>
      <c r="T175" s="163"/>
      <c r="AT175" s="158" t="s">
        <v>140</v>
      </c>
      <c r="AU175" s="158" t="s">
        <v>123</v>
      </c>
      <c r="AV175" s="13" t="s">
        <v>123</v>
      </c>
      <c r="AW175" s="13" t="s">
        <v>25</v>
      </c>
      <c r="AX175" s="13" t="s">
        <v>69</v>
      </c>
      <c r="AY175" s="158" t="s">
        <v>119</v>
      </c>
    </row>
    <row r="176" spans="1:65" s="13" customFormat="1">
      <c r="B176" s="156"/>
      <c r="D176" s="157" t="s">
        <v>140</v>
      </c>
      <c r="E176" s="158" t="s">
        <v>1</v>
      </c>
      <c r="F176" s="159" t="s">
        <v>398</v>
      </c>
      <c r="H176" s="160">
        <v>57.4</v>
      </c>
      <c r="L176" s="156"/>
      <c r="M176" s="161"/>
      <c r="N176" s="162"/>
      <c r="O176" s="162"/>
      <c r="P176" s="162"/>
      <c r="Q176" s="162"/>
      <c r="R176" s="162"/>
      <c r="S176" s="162"/>
      <c r="T176" s="163"/>
      <c r="AT176" s="158" t="s">
        <v>140</v>
      </c>
      <c r="AU176" s="158" t="s">
        <v>123</v>
      </c>
      <c r="AV176" s="13" t="s">
        <v>123</v>
      </c>
      <c r="AW176" s="13" t="s">
        <v>25</v>
      </c>
      <c r="AX176" s="13" t="s">
        <v>69</v>
      </c>
      <c r="AY176" s="158" t="s">
        <v>119</v>
      </c>
    </row>
    <row r="177" spans="1:65" s="14" customFormat="1">
      <c r="B177" s="164"/>
      <c r="D177" s="157" t="s">
        <v>140</v>
      </c>
      <c r="E177" s="165" t="s">
        <v>1</v>
      </c>
      <c r="F177" s="166" t="s">
        <v>399</v>
      </c>
      <c r="H177" s="165" t="s">
        <v>1</v>
      </c>
      <c r="L177" s="164"/>
      <c r="M177" s="167"/>
      <c r="N177" s="168"/>
      <c r="O177" s="168"/>
      <c r="P177" s="168"/>
      <c r="Q177" s="168"/>
      <c r="R177" s="168"/>
      <c r="S177" s="168"/>
      <c r="T177" s="169"/>
      <c r="AT177" s="165" t="s">
        <v>140</v>
      </c>
      <c r="AU177" s="165" t="s">
        <v>123</v>
      </c>
      <c r="AV177" s="14" t="s">
        <v>77</v>
      </c>
      <c r="AW177" s="14" t="s">
        <v>25</v>
      </c>
      <c r="AX177" s="14" t="s">
        <v>69</v>
      </c>
      <c r="AY177" s="165" t="s">
        <v>119</v>
      </c>
    </row>
    <row r="178" spans="1:65" s="13" customFormat="1">
      <c r="B178" s="156"/>
      <c r="D178" s="157" t="s">
        <v>140</v>
      </c>
      <c r="E178" s="158" t="s">
        <v>1</v>
      </c>
      <c r="F178" s="159" t="s">
        <v>400</v>
      </c>
      <c r="H178" s="160">
        <v>9.5</v>
      </c>
      <c r="L178" s="156"/>
      <c r="M178" s="161"/>
      <c r="N178" s="162"/>
      <c r="O178" s="162"/>
      <c r="P178" s="162"/>
      <c r="Q178" s="162"/>
      <c r="R178" s="162"/>
      <c r="S178" s="162"/>
      <c r="T178" s="163"/>
      <c r="AT178" s="158" t="s">
        <v>140</v>
      </c>
      <c r="AU178" s="158" t="s">
        <v>123</v>
      </c>
      <c r="AV178" s="13" t="s">
        <v>123</v>
      </c>
      <c r="AW178" s="13" t="s">
        <v>25</v>
      </c>
      <c r="AX178" s="13" t="s">
        <v>69</v>
      </c>
      <c r="AY178" s="158" t="s">
        <v>119</v>
      </c>
    </row>
    <row r="179" spans="1:65" s="13" customFormat="1">
      <c r="B179" s="156"/>
      <c r="D179" s="157" t="s">
        <v>140</v>
      </c>
      <c r="E179" s="158" t="s">
        <v>1</v>
      </c>
      <c r="F179" s="159" t="s">
        <v>401</v>
      </c>
      <c r="H179" s="160">
        <v>38.204999999999998</v>
      </c>
      <c r="L179" s="156"/>
      <c r="M179" s="161"/>
      <c r="N179" s="162"/>
      <c r="O179" s="162"/>
      <c r="P179" s="162"/>
      <c r="Q179" s="162"/>
      <c r="R179" s="162"/>
      <c r="S179" s="162"/>
      <c r="T179" s="163"/>
      <c r="AT179" s="158" t="s">
        <v>140</v>
      </c>
      <c r="AU179" s="158" t="s">
        <v>123</v>
      </c>
      <c r="AV179" s="13" t="s">
        <v>123</v>
      </c>
      <c r="AW179" s="13" t="s">
        <v>25</v>
      </c>
      <c r="AX179" s="13" t="s">
        <v>69</v>
      </c>
      <c r="AY179" s="158" t="s">
        <v>119</v>
      </c>
    </row>
    <row r="180" spans="1:65" s="16" customFormat="1">
      <c r="B180" s="193"/>
      <c r="D180" s="157" t="s">
        <v>140</v>
      </c>
      <c r="E180" s="194" t="s">
        <v>1</v>
      </c>
      <c r="F180" s="195" t="s">
        <v>402</v>
      </c>
      <c r="H180" s="196">
        <v>148.04899999999998</v>
      </c>
      <c r="L180" s="193"/>
      <c r="M180" s="197"/>
      <c r="N180" s="198"/>
      <c r="O180" s="198"/>
      <c r="P180" s="198"/>
      <c r="Q180" s="198"/>
      <c r="R180" s="198"/>
      <c r="S180" s="198"/>
      <c r="T180" s="199"/>
      <c r="AT180" s="194" t="s">
        <v>140</v>
      </c>
      <c r="AU180" s="194" t="s">
        <v>123</v>
      </c>
      <c r="AV180" s="16" t="s">
        <v>122</v>
      </c>
      <c r="AW180" s="16" t="s">
        <v>25</v>
      </c>
      <c r="AX180" s="16" t="s">
        <v>77</v>
      </c>
      <c r="AY180" s="194" t="s">
        <v>119</v>
      </c>
    </row>
    <row r="181" spans="1:65" s="12" customFormat="1" ht="22.9" customHeight="1">
      <c r="B181" s="130"/>
      <c r="D181" s="131" t="s">
        <v>68</v>
      </c>
      <c r="E181" s="140" t="s">
        <v>204</v>
      </c>
      <c r="F181" s="140" t="s">
        <v>205</v>
      </c>
      <c r="J181" s="141"/>
      <c r="L181" s="130"/>
      <c r="M181" s="134"/>
      <c r="N181" s="135"/>
      <c r="O181" s="135"/>
      <c r="P181" s="136">
        <f>SUM(P182:P185)</f>
        <v>295.68999999999994</v>
      </c>
      <c r="Q181" s="135"/>
      <c r="R181" s="136">
        <f>SUM(R182:R185)</f>
        <v>2E-3</v>
      </c>
      <c r="S181" s="135"/>
      <c r="T181" s="137">
        <f>SUM(T182:T185)</f>
        <v>0</v>
      </c>
      <c r="AR181" s="131" t="s">
        <v>123</v>
      </c>
      <c r="AT181" s="138" t="s">
        <v>68</v>
      </c>
      <c r="AU181" s="138" t="s">
        <v>77</v>
      </c>
      <c r="AY181" s="131" t="s">
        <v>119</v>
      </c>
      <c r="BK181" s="139">
        <f>SUM(BK182:BK185)</f>
        <v>0</v>
      </c>
    </row>
    <row r="182" spans="1:65" s="2" customFormat="1" ht="16.5" customHeight="1">
      <c r="A182" s="30"/>
      <c r="B182" s="142"/>
      <c r="C182" s="143" t="s">
        <v>246</v>
      </c>
      <c r="D182" s="143" t="s">
        <v>120</v>
      </c>
      <c r="E182" s="144" t="s">
        <v>403</v>
      </c>
      <c r="F182" s="145" t="s">
        <v>415</v>
      </c>
      <c r="G182" s="146" t="s">
        <v>416</v>
      </c>
      <c r="H182" s="147">
        <v>7</v>
      </c>
      <c r="I182" s="148"/>
      <c r="J182" s="148"/>
      <c r="K182" s="149"/>
      <c r="L182" s="31"/>
      <c r="M182" s="150" t="s">
        <v>1</v>
      </c>
      <c r="N182" s="151" t="s">
        <v>35</v>
      </c>
      <c r="O182" s="152">
        <v>0.27</v>
      </c>
      <c r="P182" s="152">
        <f>O182*H182</f>
        <v>1.8900000000000001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160</v>
      </c>
      <c r="AT182" s="154" t="s">
        <v>120</v>
      </c>
      <c r="AU182" s="154" t="s">
        <v>123</v>
      </c>
      <c r="AY182" s="18" t="s">
        <v>119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8" t="s">
        <v>123</v>
      </c>
      <c r="BK182" s="155">
        <f>ROUND(I182*H182,2)</f>
        <v>0</v>
      </c>
      <c r="BL182" s="18" t="s">
        <v>160</v>
      </c>
      <c r="BM182" s="154" t="s">
        <v>404</v>
      </c>
    </row>
    <row r="183" spans="1:65" s="2" customFormat="1" ht="16.5" customHeight="1">
      <c r="A183" s="30"/>
      <c r="B183" s="142"/>
      <c r="C183" s="200">
        <v>27</v>
      </c>
      <c r="D183" s="200" t="s">
        <v>120</v>
      </c>
      <c r="E183" s="201" t="s">
        <v>418</v>
      </c>
      <c r="F183" s="202" t="s">
        <v>419</v>
      </c>
      <c r="G183" s="203" t="s">
        <v>121</v>
      </c>
      <c r="H183" s="204">
        <v>18</v>
      </c>
      <c r="I183" s="205"/>
      <c r="J183" s="205"/>
      <c r="K183" s="149"/>
      <c r="L183" s="31"/>
      <c r="M183" s="150" t="s">
        <v>1</v>
      </c>
      <c r="N183" s="151" t="s">
        <v>35</v>
      </c>
      <c r="O183" s="152">
        <v>0.3</v>
      </c>
      <c r="P183" s="152">
        <f>O183*H183</f>
        <v>5.3999999999999995</v>
      </c>
      <c r="Q183" s="152">
        <v>0</v>
      </c>
      <c r="R183" s="152">
        <f>Q183*H183</f>
        <v>0</v>
      </c>
      <c r="S183" s="152">
        <v>0</v>
      </c>
      <c r="T183" s="153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160</v>
      </c>
      <c r="AT183" s="154" t="s">
        <v>120</v>
      </c>
      <c r="AU183" s="154" t="s">
        <v>123</v>
      </c>
      <c r="AY183" s="18" t="s">
        <v>119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8" t="s">
        <v>123</v>
      </c>
      <c r="BK183" s="155">
        <f>ROUND(I183*H183,2)</f>
        <v>0</v>
      </c>
      <c r="BL183" s="18" t="s">
        <v>160</v>
      </c>
      <c r="BM183" s="154" t="s">
        <v>405</v>
      </c>
    </row>
    <row r="184" spans="1:65" s="2" customFormat="1" ht="16.5" customHeight="1">
      <c r="A184" s="30"/>
      <c r="B184" s="142"/>
      <c r="C184" s="206">
        <v>28</v>
      </c>
      <c r="D184" s="206" t="s">
        <v>120</v>
      </c>
      <c r="E184" s="207" t="s">
        <v>420</v>
      </c>
      <c r="F184" s="208" t="s">
        <v>421</v>
      </c>
      <c r="G184" s="209" t="s">
        <v>131</v>
      </c>
      <c r="H184" s="210">
        <v>200</v>
      </c>
      <c r="I184" s="211"/>
      <c r="J184" s="211"/>
      <c r="K184" s="149"/>
      <c r="L184" s="31"/>
      <c r="M184" s="150" t="s">
        <v>1</v>
      </c>
      <c r="N184" s="151" t="s">
        <v>35</v>
      </c>
      <c r="O184" s="152">
        <v>0.3</v>
      </c>
      <c r="P184" s="152">
        <f>O184*H184</f>
        <v>60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160</v>
      </c>
      <c r="AT184" s="154" t="s">
        <v>120</v>
      </c>
      <c r="AU184" s="154" t="s">
        <v>123</v>
      </c>
      <c r="AY184" s="18" t="s">
        <v>119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8" t="s">
        <v>123</v>
      </c>
      <c r="BK184" s="155">
        <f>ROUND(I184*H184,2)</f>
        <v>0</v>
      </c>
      <c r="BL184" s="18" t="s">
        <v>160</v>
      </c>
      <c r="BM184" s="154" t="s">
        <v>406</v>
      </c>
    </row>
    <row r="185" spans="1:65" s="2" customFormat="1" ht="16.5" customHeight="1">
      <c r="A185" s="30"/>
      <c r="B185" s="142"/>
      <c r="C185" s="212">
        <v>29</v>
      </c>
      <c r="D185" s="212" t="s">
        <v>120</v>
      </c>
      <c r="E185" s="213" t="s">
        <v>422</v>
      </c>
      <c r="F185" s="214" t="s">
        <v>423</v>
      </c>
      <c r="G185" s="215" t="s">
        <v>131</v>
      </c>
      <c r="H185" s="216">
        <v>200</v>
      </c>
      <c r="I185" s="217"/>
      <c r="J185" s="217"/>
      <c r="K185" s="149"/>
      <c r="L185" s="31"/>
      <c r="M185" s="150" t="s">
        <v>1</v>
      </c>
      <c r="N185" s="151" t="s">
        <v>35</v>
      </c>
      <c r="O185" s="152">
        <v>1.1419999999999999</v>
      </c>
      <c r="P185" s="152">
        <f>O185*H185</f>
        <v>228.39999999999998</v>
      </c>
      <c r="Q185" s="152">
        <v>1.0000000000000001E-5</v>
      </c>
      <c r="R185" s="152">
        <f>Q185*H185</f>
        <v>2E-3</v>
      </c>
      <c r="S185" s="152">
        <v>0</v>
      </c>
      <c r="T185" s="153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160</v>
      </c>
      <c r="AT185" s="154" t="s">
        <v>120</v>
      </c>
      <c r="AU185" s="154" t="s">
        <v>123</v>
      </c>
      <c r="AY185" s="18" t="s">
        <v>119</v>
      </c>
      <c r="BE185" s="155">
        <f>IF(N185="základná",J185,0)</f>
        <v>0</v>
      </c>
      <c r="BF185" s="155">
        <f>IF(N185="znížená",J185,0)</f>
        <v>0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8" t="s">
        <v>123</v>
      </c>
      <c r="BK185" s="155">
        <f>ROUND(I185*H185,2)</f>
        <v>0</v>
      </c>
      <c r="BL185" s="18" t="s">
        <v>160</v>
      </c>
      <c r="BM185" s="154" t="s">
        <v>407</v>
      </c>
    </row>
    <row r="186" spans="1:65" s="12" customFormat="1" ht="25.9" customHeight="1">
      <c r="B186" s="130"/>
      <c r="D186" s="131" t="s">
        <v>68</v>
      </c>
      <c r="E186" s="132" t="s">
        <v>189</v>
      </c>
      <c r="F186" s="132" t="s">
        <v>323</v>
      </c>
      <c r="J186" s="133"/>
      <c r="L186" s="130"/>
      <c r="M186" s="134"/>
      <c r="N186" s="135"/>
      <c r="O186" s="135"/>
      <c r="P186" s="136">
        <f>SUM(P187:P188)</f>
        <v>0</v>
      </c>
      <c r="Q186" s="135"/>
      <c r="R186" s="136">
        <f>SUM(R187:R188)</f>
        <v>0</v>
      </c>
      <c r="S186" s="135"/>
      <c r="T186" s="137">
        <f>SUM(T187:T188)</f>
        <v>0</v>
      </c>
      <c r="AR186" s="131" t="s">
        <v>127</v>
      </c>
      <c r="AT186" s="138" t="s">
        <v>68</v>
      </c>
      <c r="AU186" s="138" t="s">
        <v>69</v>
      </c>
      <c r="AY186" s="131" t="s">
        <v>119</v>
      </c>
      <c r="BK186" s="139">
        <f>SUM(BK187:BK188)</f>
        <v>0</v>
      </c>
    </row>
    <row r="187" spans="1:65" s="2" customFormat="1" ht="16.5" customHeight="1">
      <c r="A187" s="30"/>
      <c r="B187" s="142"/>
      <c r="C187" s="143" t="s">
        <v>261</v>
      </c>
      <c r="D187" s="143" t="s">
        <v>120</v>
      </c>
      <c r="E187" s="144" t="s">
        <v>77</v>
      </c>
      <c r="F187" s="145" t="s">
        <v>414</v>
      </c>
      <c r="G187" s="146" t="s">
        <v>125</v>
      </c>
      <c r="H187" s="147">
        <v>1</v>
      </c>
      <c r="I187" s="148"/>
      <c r="J187" s="148"/>
      <c r="K187" s="149"/>
      <c r="L187" s="31"/>
      <c r="M187" s="150" t="s">
        <v>1</v>
      </c>
      <c r="N187" s="151" t="s">
        <v>35</v>
      </c>
      <c r="O187" s="152">
        <v>0</v>
      </c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160</v>
      </c>
      <c r="AT187" s="154" t="s">
        <v>120</v>
      </c>
      <c r="AU187" s="154" t="s">
        <v>77</v>
      </c>
      <c r="AY187" s="18" t="s">
        <v>119</v>
      </c>
      <c r="BE187" s="155">
        <f>IF(N187="základná",J187,0)</f>
        <v>0</v>
      </c>
      <c r="BF187" s="155">
        <f>IF(N187="znížená",J187,0)</f>
        <v>0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8" t="s">
        <v>123</v>
      </c>
      <c r="BK187" s="155">
        <f>ROUND(I187*H187,2)</f>
        <v>0</v>
      </c>
      <c r="BL187" s="18" t="s">
        <v>160</v>
      </c>
      <c r="BM187" s="154" t="s">
        <v>408</v>
      </c>
    </row>
    <row r="188" spans="1:65" s="2" customFormat="1" ht="16.5" customHeight="1">
      <c r="A188" s="30"/>
      <c r="B188" s="142"/>
      <c r="C188" s="143" t="s">
        <v>265</v>
      </c>
      <c r="D188" s="143" t="s">
        <v>120</v>
      </c>
      <c r="E188" s="144" t="s">
        <v>142</v>
      </c>
      <c r="F188" s="145" t="s">
        <v>409</v>
      </c>
      <c r="G188" s="146" t="s">
        <v>125</v>
      </c>
      <c r="H188" s="147">
        <v>1</v>
      </c>
      <c r="I188" s="148"/>
      <c r="J188" s="148"/>
      <c r="K188" s="149"/>
      <c r="L188" s="31"/>
      <c r="M188" s="189" t="s">
        <v>1</v>
      </c>
      <c r="N188" s="190" t="s">
        <v>35</v>
      </c>
      <c r="O188" s="191">
        <v>0</v>
      </c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160</v>
      </c>
      <c r="AT188" s="154" t="s">
        <v>120</v>
      </c>
      <c r="AU188" s="154" t="s">
        <v>77</v>
      </c>
      <c r="AY188" s="18" t="s">
        <v>119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8" t="s">
        <v>123</v>
      </c>
      <c r="BK188" s="155">
        <f>ROUND(I188*H188,2)</f>
        <v>0</v>
      </c>
      <c r="BL188" s="18" t="s">
        <v>160</v>
      </c>
      <c r="BM188" s="154" t="s">
        <v>410</v>
      </c>
    </row>
    <row r="189" spans="1:65" s="2" customFormat="1" ht="6.95" customHeight="1">
      <c r="A189" s="30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31"/>
      <c r="M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</row>
  </sheetData>
  <autoFilter ref="C126:K188" xr:uid="{00000000-0009-0000-0000-000002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6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Klientské centrum</vt:lpstr>
      <vt:lpstr>02 - Vestibul</vt:lpstr>
      <vt:lpstr>'01 - Klientské centrum'!Názvy_tlače</vt:lpstr>
      <vt:lpstr>'02 - Vestibul'!Názvy_tlače</vt:lpstr>
      <vt:lpstr>'Rekapitulácia stavby'!Názvy_tlače</vt:lpstr>
      <vt:lpstr>'01 - Klientské centrum'!Oblasť_tlače</vt:lpstr>
      <vt:lpstr>'02 - Vestibul'!Oblasť_tlače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LAPTOP-0VS3441E\Alžbetka</dc:creator>
  <cp:lastModifiedBy>Bahledová Ivana</cp:lastModifiedBy>
  <cp:lastPrinted>2020-12-21T09:34:10Z</cp:lastPrinted>
  <dcterms:created xsi:type="dcterms:W3CDTF">2020-11-26T07:50:20Z</dcterms:created>
  <dcterms:modified xsi:type="dcterms:W3CDTF">2020-12-22T12:59:46Z</dcterms:modified>
</cp:coreProperties>
</file>